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в грн на 1 Гкал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12" i="1"/>
  <c r="C11" s="1"/>
  <c r="D12"/>
  <c r="D11" s="1"/>
  <c r="E12"/>
  <c r="E11" s="1"/>
  <c r="F12"/>
  <c r="F11" s="1"/>
  <c r="O12"/>
  <c r="P12"/>
  <c r="Q12"/>
  <c r="R12"/>
  <c r="C13"/>
  <c r="D13"/>
  <c r="E13"/>
  <c r="F13"/>
  <c r="O13"/>
  <c r="P13"/>
  <c r="Q13"/>
  <c r="R13"/>
  <c r="C14"/>
  <c r="D14"/>
  <c r="E14"/>
  <c r="F14"/>
  <c r="O14"/>
  <c r="P14"/>
  <c r="Q14"/>
  <c r="R14"/>
  <c r="C15"/>
  <c r="D15"/>
  <c r="E15"/>
  <c r="F15"/>
  <c r="G15"/>
  <c r="G10" s="1"/>
  <c r="H15"/>
  <c r="H10" s="1"/>
  <c r="I15"/>
  <c r="I10" s="1"/>
  <c r="J15"/>
  <c r="J10" s="1"/>
  <c r="K15"/>
  <c r="K10" s="1"/>
  <c r="L15"/>
  <c r="L10" s="1"/>
  <c r="M15"/>
  <c r="M10" s="1"/>
  <c r="N15"/>
  <c r="N10" s="1"/>
  <c r="O15"/>
  <c r="P15"/>
  <c r="Q15"/>
  <c r="R15"/>
  <c r="C16"/>
  <c r="D16"/>
  <c r="E16"/>
  <c r="F16"/>
  <c r="G16"/>
  <c r="H16"/>
  <c r="I16"/>
  <c r="J16"/>
  <c r="O16"/>
  <c r="P16"/>
  <c r="Q16"/>
  <c r="R16"/>
  <c r="C17"/>
  <c r="D17"/>
  <c r="E17"/>
  <c r="F17"/>
  <c r="G17"/>
  <c r="H17"/>
  <c r="I17"/>
  <c r="J17"/>
  <c r="O17"/>
  <c r="P17"/>
  <c r="Q17"/>
  <c r="R17"/>
  <c r="C18"/>
  <c r="D18"/>
  <c r="E18"/>
  <c r="F18"/>
  <c r="G18"/>
  <c r="H18"/>
  <c r="I18"/>
  <c r="J18"/>
  <c r="O18"/>
  <c r="P18"/>
  <c r="Q18"/>
  <c r="R18"/>
  <c r="K19"/>
  <c r="L19"/>
  <c r="M19"/>
  <c r="N19"/>
  <c r="C20"/>
  <c r="C19" s="1"/>
  <c r="D20"/>
  <c r="D19" s="1"/>
  <c r="E20"/>
  <c r="E19" s="1"/>
  <c r="F20"/>
  <c r="F19" s="1"/>
  <c r="G20"/>
  <c r="G19" s="1"/>
  <c r="H20"/>
  <c r="H19" s="1"/>
  <c r="I20"/>
  <c r="I19" s="1"/>
  <c r="J20"/>
  <c r="J19" s="1"/>
  <c r="O20"/>
  <c r="P20"/>
  <c r="Q20"/>
  <c r="R20"/>
  <c r="C21"/>
  <c r="D21"/>
  <c r="E21"/>
  <c r="F21"/>
  <c r="G21"/>
  <c r="H21"/>
  <c r="I21"/>
  <c r="J21"/>
  <c r="O21"/>
  <c r="P21"/>
  <c r="Q21"/>
  <c r="R21"/>
  <c r="G22"/>
  <c r="H22"/>
  <c r="I22"/>
  <c r="J22"/>
  <c r="O22"/>
  <c r="P22"/>
  <c r="Q22"/>
  <c r="R22"/>
  <c r="C24"/>
  <c r="C23" s="1"/>
  <c r="D24"/>
  <c r="D23" s="1"/>
  <c r="E24"/>
  <c r="E23" s="1"/>
  <c r="F24"/>
  <c r="F23" s="1"/>
  <c r="G24"/>
  <c r="G23" s="1"/>
  <c r="H24"/>
  <c r="H23" s="1"/>
  <c r="I24"/>
  <c r="I23" s="1"/>
  <c r="J24"/>
  <c r="J23" s="1"/>
  <c r="K24"/>
  <c r="K23" s="1"/>
  <c r="L24"/>
  <c r="L23" s="1"/>
  <c r="M24"/>
  <c r="M23" s="1"/>
  <c r="N24"/>
  <c r="N23" s="1"/>
  <c r="O24"/>
  <c r="P24"/>
  <c r="Q24"/>
  <c r="R24"/>
  <c r="C25"/>
  <c r="D25"/>
  <c r="E25"/>
  <c r="F25"/>
  <c r="G25"/>
  <c r="H25"/>
  <c r="I25"/>
  <c r="J25"/>
  <c r="K25"/>
  <c r="L25"/>
  <c r="M25"/>
  <c r="N25"/>
  <c r="O25"/>
  <c r="P25"/>
  <c r="Q25"/>
  <c r="R25"/>
  <c r="C26"/>
  <c r="D26"/>
  <c r="E26"/>
  <c r="F26"/>
  <c r="G26"/>
  <c r="H26"/>
  <c r="I26"/>
  <c r="J26"/>
  <c r="K26"/>
  <c r="L26"/>
  <c r="M26"/>
  <c r="N26"/>
  <c r="O26"/>
  <c r="P26"/>
  <c r="Q26"/>
  <c r="R26"/>
  <c r="C28"/>
  <c r="C27" s="1"/>
  <c r="D28"/>
  <c r="D27" s="1"/>
  <c r="E28"/>
  <c r="E27" s="1"/>
  <c r="F28"/>
  <c r="F27" s="1"/>
  <c r="G28"/>
  <c r="G27" s="1"/>
  <c r="H28"/>
  <c r="H27" s="1"/>
  <c r="I28"/>
  <c r="I27" s="1"/>
  <c r="J28"/>
  <c r="J27" s="1"/>
  <c r="K28"/>
  <c r="K27" s="1"/>
  <c r="L28"/>
  <c r="L27" s="1"/>
  <c r="M28"/>
  <c r="M27" s="1"/>
  <c r="N28"/>
  <c r="N27" s="1"/>
  <c r="O28"/>
  <c r="P28"/>
  <c r="Q28"/>
  <c r="R28"/>
  <c r="C29"/>
  <c r="D29"/>
  <c r="E29"/>
  <c r="F29"/>
  <c r="G29"/>
  <c r="H29"/>
  <c r="I29"/>
  <c r="J29"/>
  <c r="K29"/>
  <c r="L29"/>
  <c r="M29"/>
  <c r="N29"/>
  <c r="O29"/>
  <c r="P29"/>
  <c r="Q29"/>
  <c r="R29"/>
  <c r="C30"/>
  <c r="D30"/>
  <c r="E30"/>
  <c r="F30"/>
  <c r="G30"/>
  <c r="H30"/>
  <c r="I30"/>
  <c r="J30"/>
  <c r="K30"/>
  <c r="L30"/>
  <c r="M30"/>
  <c r="N30"/>
  <c r="O30"/>
  <c r="P30"/>
  <c r="Q30"/>
  <c r="R30"/>
  <c r="C33"/>
  <c r="C32" s="1"/>
  <c r="D33"/>
  <c r="D32" s="1"/>
  <c r="E33"/>
  <c r="E32" s="1"/>
  <c r="F33"/>
  <c r="F32" s="1"/>
  <c r="G33"/>
  <c r="G32" s="1"/>
  <c r="H33"/>
  <c r="H32" s="1"/>
  <c r="I33"/>
  <c r="I32" s="1"/>
  <c r="J33"/>
  <c r="J32" s="1"/>
  <c r="K33"/>
  <c r="K32" s="1"/>
  <c r="L33"/>
  <c r="L32" s="1"/>
  <c r="M33"/>
  <c r="M32" s="1"/>
  <c r="N33"/>
  <c r="N32" s="1"/>
  <c r="O33"/>
  <c r="P33"/>
  <c r="Q33"/>
  <c r="R33"/>
  <c r="C34"/>
  <c r="D34"/>
  <c r="E34"/>
  <c r="F34"/>
  <c r="G34"/>
  <c r="H34"/>
  <c r="I34"/>
  <c r="J34"/>
  <c r="K34"/>
  <c r="L34"/>
  <c r="M34"/>
  <c r="N34"/>
  <c r="O34"/>
  <c r="P34"/>
  <c r="Q34"/>
  <c r="R34"/>
  <c r="C36"/>
  <c r="D36"/>
  <c r="E36"/>
  <c r="F36"/>
  <c r="G36"/>
  <c r="H36"/>
  <c r="I36"/>
  <c r="J36"/>
  <c r="K36"/>
  <c r="L36"/>
  <c r="M36"/>
  <c r="N36"/>
  <c r="O36"/>
  <c r="P36"/>
  <c r="Q36"/>
  <c r="R36"/>
  <c r="C45"/>
  <c r="F45" s="1"/>
  <c r="D45"/>
  <c r="E45"/>
  <c r="Q45" s="1"/>
  <c r="G45"/>
  <c r="H45"/>
  <c r="I45"/>
  <c r="K45"/>
  <c r="L45"/>
  <c r="P45"/>
  <c r="C46"/>
  <c r="D46"/>
  <c r="E46"/>
  <c r="F46"/>
  <c r="O46"/>
  <c r="P46"/>
  <c r="Q46"/>
  <c r="R46"/>
  <c r="B49"/>
  <c r="B53" s="1"/>
  <c r="B55" s="1"/>
  <c r="G49"/>
  <c r="H49"/>
  <c r="I49"/>
  <c r="J49"/>
  <c r="K49"/>
  <c r="L49"/>
  <c r="M49"/>
  <c r="N49"/>
  <c r="C52"/>
  <c r="D52"/>
  <c r="E52"/>
  <c r="F52"/>
  <c r="G52"/>
  <c r="H52"/>
  <c r="I52"/>
  <c r="J52"/>
  <c r="K52"/>
  <c r="L52"/>
  <c r="M52"/>
  <c r="N52"/>
  <c r="O52"/>
  <c r="P52"/>
  <c r="Q52"/>
  <c r="R52"/>
  <c r="C53"/>
  <c r="D53"/>
  <c r="E53"/>
  <c r="F53"/>
  <c r="G53"/>
  <c r="H53"/>
  <c r="I53"/>
  <c r="J53"/>
  <c r="K53"/>
  <c r="L53"/>
  <c r="M53"/>
  <c r="N53"/>
  <c r="O53"/>
  <c r="P53"/>
  <c r="Q53"/>
  <c r="R53"/>
  <c r="B54"/>
  <c r="C54"/>
  <c r="D54"/>
  <c r="E54"/>
  <c r="F54"/>
  <c r="G54"/>
  <c r="H54"/>
  <c r="H56" s="1"/>
  <c r="I54"/>
  <c r="J54"/>
  <c r="J56" s="1"/>
  <c r="K54"/>
  <c r="L54"/>
  <c r="L56" s="1"/>
  <c r="M54"/>
  <c r="N54"/>
  <c r="N56" s="1"/>
  <c r="O54"/>
  <c r="P54"/>
  <c r="Q54"/>
  <c r="R54"/>
  <c r="C55"/>
  <c r="D55"/>
  <c r="E55"/>
  <c r="F55"/>
  <c r="G55"/>
  <c r="H55"/>
  <c r="I55"/>
  <c r="J55"/>
  <c r="K55"/>
  <c r="L55"/>
  <c r="M55"/>
  <c r="N55"/>
  <c r="O55"/>
  <c r="P55"/>
  <c r="Q55"/>
  <c r="R55"/>
  <c r="G56"/>
  <c r="I56"/>
  <c r="K56"/>
  <c r="M56"/>
  <c r="R32" l="1"/>
  <c r="P32"/>
  <c r="F10"/>
  <c r="R11"/>
  <c r="F49"/>
  <c r="F56" s="1"/>
  <c r="D10"/>
  <c r="P11"/>
  <c r="D49"/>
  <c r="D56" s="1"/>
  <c r="J45"/>
  <c r="N45"/>
  <c r="R45"/>
  <c r="Q32"/>
  <c r="O32"/>
  <c r="E10"/>
  <c r="Q11"/>
  <c r="E49"/>
  <c r="E56" s="1"/>
  <c r="C10"/>
  <c r="O11"/>
  <c r="C49"/>
  <c r="C56" s="1"/>
  <c r="R27"/>
  <c r="P27"/>
  <c r="R23"/>
  <c r="P23"/>
  <c r="R19"/>
  <c r="P19"/>
  <c r="N9"/>
  <c r="L9"/>
  <c r="J9"/>
  <c r="H9"/>
  <c r="Q27"/>
  <c r="O27"/>
  <c r="Q23"/>
  <c r="O23"/>
  <c r="Q19"/>
  <c r="O19"/>
  <c r="M9"/>
  <c r="K9"/>
  <c r="I9"/>
  <c r="G9"/>
  <c r="O45"/>
  <c r="I31" l="1"/>
  <c r="I40"/>
  <c r="I41" s="1"/>
  <c r="M31"/>
  <c r="M40"/>
  <c r="M41" s="1"/>
  <c r="J31"/>
  <c r="J40"/>
  <c r="J41" s="1"/>
  <c r="N31"/>
  <c r="N40"/>
  <c r="N41" s="1"/>
  <c r="C9"/>
  <c r="O10"/>
  <c r="E9"/>
  <c r="Q10"/>
  <c r="P49"/>
  <c r="P56" s="1"/>
  <c r="R49"/>
  <c r="R56" s="1"/>
  <c r="G31"/>
  <c r="G40"/>
  <c r="G41" s="1"/>
  <c r="K31"/>
  <c r="K40"/>
  <c r="K41" s="1"/>
  <c r="H31"/>
  <c r="H40"/>
  <c r="H41" s="1"/>
  <c r="L31"/>
  <c r="L40"/>
  <c r="L41" s="1"/>
  <c r="O49"/>
  <c r="O56" s="1"/>
  <c r="Q49"/>
  <c r="Q56" s="1"/>
  <c r="D9"/>
  <c r="P10"/>
  <c r="F9"/>
  <c r="R10"/>
  <c r="R9" l="1"/>
  <c r="F31"/>
  <c r="F40"/>
  <c r="P9"/>
  <c r="D31"/>
  <c r="D40"/>
  <c r="L43"/>
  <c r="L44"/>
  <c r="L47"/>
  <c r="L39"/>
  <c r="H43"/>
  <c r="H44"/>
  <c r="H47"/>
  <c r="H39"/>
  <c r="K47"/>
  <c r="K43"/>
  <c r="K44"/>
  <c r="K39"/>
  <c r="G47"/>
  <c r="G43"/>
  <c r="G44"/>
  <c r="G39"/>
  <c r="Q9"/>
  <c r="E31"/>
  <c r="E40"/>
  <c r="O9"/>
  <c r="C31"/>
  <c r="C40"/>
  <c r="N43"/>
  <c r="N44"/>
  <c r="N47"/>
  <c r="N39"/>
  <c r="J43"/>
  <c r="J44"/>
  <c r="J47"/>
  <c r="J39"/>
  <c r="M47"/>
  <c r="M43"/>
  <c r="M44"/>
  <c r="M39"/>
  <c r="I47"/>
  <c r="I43"/>
  <c r="I44"/>
  <c r="I39"/>
  <c r="O40" l="1"/>
  <c r="O41" s="1"/>
  <c r="C41"/>
  <c r="E47"/>
  <c r="Q47" s="1"/>
  <c r="Q31"/>
  <c r="E44"/>
  <c r="E39"/>
  <c r="E43"/>
  <c r="P40"/>
  <c r="P41" s="1"/>
  <c r="D41"/>
  <c r="R31"/>
  <c r="F44"/>
  <c r="F47"/>
  <c r="R47" s="1"/>
  <c r="F43"/>
  <c r="F39"/>
  <c r="C47"/>
  <c r="O31"/>
  <c r="C44"/>
  <c r="C39"/>
  <c r="C43"/>
  <c r="Q40"/>
  <c r="Q41" s="1"/>
  <c r="E41"/>
  <c r="P31"/>
  <c r="D44"/>
  <c r="D47"/>
  <c r="P47" s="1"/>
  <c r="D43"/>
  <c r="D39"/>
  <c r="R40"/>
  <c r="R41" s="1"/>
  <c r="F41"/>
  <c r="P44" l="1"/>
  <c r="P43"/>
  <c r="P39"/>
  <c r="O47"/>
  <c r="O44"/>
  <c r="O43"/>
  <c r="O39"/>
  <c r="R44"/>
  <c r="R43"/>
  <c r="R39"/>
  <c r="Q44"/>
  <c r="Q43"/>
  <c r="Q39"/>
</calcChain>
</file>

<file path=xl/sharedStrings.xml><?xml version="1.0" encoding="utf-8"?>
<sst xmlns="http://schemas.openxmlformats.org/spreadsheetml/2006/main" count="114" uniqueCount="62">
  <si>
    <t>Марина БОНДАРУК</t>
  </si>
  <si>
    <t>Економіст</t>
  </si>
  <si>
    <t>Павло  ЛЮБИВИЙ</t>
  </si>
  <si>
    <t>ДИРЕКТОР</t>
  </si>
  <si>
    <t>грн/Гкал</t>
  </si>
  <si>
    <t>ВСЬОГО ВИТРАТ З ОПЕРАЦІЙНОЇ ДІЯЛЬНОСТІ</t>
  </si>
  <si>
    <t xml:space="preserve">Інші витрати </t>
  </si>
  <si>
    <t>ЄСВ</t>
  </si>
  <si>
    <t xml:space="preserve">ФОП </t>
  </si>
  <si>
    <t>Електрична енергія + вода</t>
  </si>
  <si>
    <t>Паливо</t>
  </si>
  <si>
    <t>ВИТРАТИ ОПЕРАЦІЙНОЇ ДІЯЛЬНОСТІ  ЗА ЕКОНОМІЧНИМИ ЕЛЕМЕНТАМИ</t>
  </si>
  <si>
    <t>Вартість  теплової енергії</t>
  </si>
  <si>
    <t>Гкал</t>
  </si>
  <si>
    <t>Відпуск теплової енергії з колекторів власних котелень</t>
  </si>
  <si>
    <t>Реалізація теплової енергії власним споживачам</t>
  </si>
  <si>
    <t>%</t>
  </si>
  <si>
    <t xml:space="preserve">Паливо у повній собівартості </t>
  </si>
  <si>
    <t xml:space="preserve">Паливна складова у повній собівартості </t>
  </si>
  <si>
    <t>Паливна складова (пр.газ + розподіл+транспортування)</t>
  </si>
  <si>
    <t>Тарифи на постачання  теплової енергії з ПДВ</t>
  </si>
  <si>
    <t>Тарифи на постачання  теплової енергії</t>
  </si>
  <si>
    <t>Рентабельність</t>
  </si>
  <si>
    <t xml:space="preserve">Плановий прибуток на 1 Гкал </t>
  </si>
  <si>
    <t xml:space="preserve"> грн./Гкал</t>
  </si>
  <si>
    <t>обігові кошти</t>
  </si>
  <si>
    <t xml:space="preserve">виробничі інвестиції на 1 Гкал  </t>
  </si>
  <si>
    <t>виробничі інвестиції</t>
  </si>
  <si>
    <t>податок на прибуток</t>
  </si>
  <si>
    <t>Плановий прибуток, усього, зокрема:</t>
  </si>
  <si>
    <t>інші витрати</t>
  </si>
  <si>
    <t>витрати на оплату праці</t>
  </si>
  <si>
    <t>Адміністративні витрати, зокрема:</t>
  </si>
  <si>
    <t xml:space="preserve">інші витрати </t>
  </si>
  <si>
    <t>загальновиробничі витрати, зокрема:</t>
  </si>
  <si>
    <t>Витрати на покриття втрат в теплових мережах</t>
  </si>
  <si>
    <t>амортизаційні відрахування</t>
  </si>
  <si>
    <t>інші прямі витрати, зокрема:</t>
  </si>
  <si>
    <t>на оплату праці</t>
  </si>
  <si>
    <t>запасні частини та інші матеріальні ресурси</t>
  </si>
  <si>
    <t xml:space="preserve">вода для технол. потреб </t>
  </si>
  <si>
    <t>електроенергія</t>
  </si>
  <si>
    <t xml:space="preserve"> послуги з розподілу природнього газу</t>
  </si>
  <si>
    <t>послуги з транспорт.  природнього газу</t>
  </si>
  <si>
    <t>природній газ</t>
  </si>
  <si>
    <t>паливо в т.ч.</t>
  </si>
  <si>
    <t>прямі матер. витрати, зокрема:</t>
  </si>
  <si>
    <t>Виробнича со-тість, зокрема:</t>
  </si>
  <si>
    <t>всього</t>
  </si>
  <si>
    <t>інші</t>
  </si>
  <si>
    <t>бюджет</t>
  </si>
  <si>
    <t xml:space="preserve">населення </t>
  </si>
  <si>
    <t>Всього</t>
  </si>
  <si>
    <t>Інші</t>
  </si>
  <si>
    <t>Виробництво, транспортування, постачання теплової енергії</t>
  </si>
  <si>
    <t>Постачання теплової енергії</t>
  </si>
  <si>
    <t xml:space="preserve">Транспортування теплової енергії </t>
  </si>
  <si>
    <t>Виробництво теплової енергії</t>
  </si>
  <si>
    <t>Одиниці виміру</t>
  </si>
  <si>
    <t>Найменування показника</t>
  </si>
  <si>
    <t>грн./Гкал</t>
  </si>
  <si>
    <t>Структура тарифа на постачання теплової енергії,  її виробництво,транспортування та постачання  в розрахунку на 1 Гкал по КП "Лебединтеплоенерго" на опалювальний період 2021-2022 роки.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</si>
</sst>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6"/>
      <color rgb="FFFF0000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2" fontId="5" fillId="0" borderId="0" xfId="0" applyNumberFormat="1" applyFont="1" applyFill="1"/>
    <xf numFmtId="0" fontId="2" fillId="0" borderId="0" xfId="0" applyFont="1" applyFill="1"/>
    <xf numFmtId="0" fontId="6" fillId="2" borderId="0" xfId="0" applyFont="1" applyFill="1"/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vertical="center" wrapText="1"/>
    </xf>
    <xf numFmtId="2" fontId="13" fillId="0" borderId="3" xfId="0" applyNumberFormat="1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2" fontId="8" fillId="0" borderId="7" xfId="0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textRotation="90" wrapText="1"/>
    </xf>
    <xf numFmtId="1" fontId="14" fillId="0" borderId="12" xfId="0" applyNumberFormat="1" applyFont="1" applyFill="1" applyBorder="1" applyAlignment="1">
      <alignment horizontal="left" vertical="center" textRotation="90" wrapText="1"/>
    </xf>
    <xf numFmtId="1" fontId="14" fillId="0" borderId="13" xfId="0" applyNumberFormat="1" applyFont="1" applyFill="1" applyBorder="1" applyAlignment="1">
      <alignment horizontal="left" vertical="center" textRotation="90" wrapText="1"/>
    </xf>
    <xf numFmtId="1" fontId="18" fillId="0" borderId="13" xfId="0" applyNumberFormat="1" applyFont="1" applyFill="1" applyBorder="1" applyAlignment="1">
      <alignment horizontal="left" vertical="center" textRotation="90" wrapText="1"/>
    </xf>
    <xf numFmtId="2" fontId="14" fillId="0" borderId="13" xfId="0" applyNumberFormat="1" applyFont="1" applyFill="1" applyBorder="1" applyAlignment="1">
      <alignment horizontal="left" vertical="center" textRotation="90" wrapText="1"/>
    </xf>
    <xf numFmtId="0" fontId="19" fillId="0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17" xfId="0" applyFont="1" applyFill="1" applyBorder="1" applyAlignment="1"/>
    <xf numFmtId="0" fontId="21" fillId="2" borderId="0" xfId="0" applyNumberFormat="1" applyFont="1" applyFill="1" applyBorder="1" applyAlignment="1">
      <alignment horizontal="center" vertical="center"/>
    </xf>
    <xf numFmtId="0" fontId="21" fillId="2" borderId="12" xfId="0" applyNumberFormat="1" applyFont="1" applyFill="1" applyBorder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15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82;&#1086;&#1085;&#1086;&#1084;&#1110;&#1082;&#1072;%20&#1074;%20&#1075;&#1088;&#1085;.&#1079;%20&#1082;&#1086;&#1087;.%20&#1055;&#1045;&#1056;&#1045;&#1056;&#1040;&#1061;.&#1085;&#1072;%20&#1046;&#1054;&#1042;&#1058;&#1045;&#1053;&#1068;%20-%20&#1082;&#1086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 соб"/>
      <sheetName val="план витрат"/>
      <sheetName val="розподіл заг і адм."/>
      <sheetName val="тарифи"/>
      <sheetName val=" д.2"/>
      <sheetName val="аналіз"/>
      <sheetName val="д.3 "/>
      <sheetName val="д. 4 "/>
      <sheetName val="зведена "/>
      <sheetName val="д.5"/>
    </sheetNames>
    <sheetDataSet>
      <sheetData sheetId="0"/>
      <sheetData sheetId="1"/>
      <sheetData sheetId="2"/>
      <sheetData sheetId="3">
        <row r="8">
          <cell r="P8">
            <v>570.91917805980086</v>
          </cell>
          <cell r="Q8">
            <v>4575.5650134547486</v>
          </cell>
          <cell r="R8">
            <v>65.502155116826174</v>
          </cell>
        </row>
        <row r="9">
          <cell r="P9">
            <v>656.22894029862164</v>
          </cell>
          <cell r="Q9">
            <v>5259.2701304077573</v>
          </cell>
          <cell r="R9">
            <v>75.289833467616305</v>
          </cell>
        </row>
      </sheetData>
      <sheetData sheetId="4">
        <row r="23">
          <cell r="E23">
            <v>10627177.274790689</v>
          </cell>
          <cell r="F23">
            <v>556757.56272315525</v>
          </cell>
          <cell r="G23">
            <v>9857181.0686022528</v>
          </cell>
          <cell r="H23">
            <v>213238.64346528001</v>
          </cell>
        </row>
        <row r="24">
          <cell r="E24">
            <v>112268.89437893756</v>
          </cell>
          <cell r="F24">
            <v>12297.895780546818</v>
          </cell>
          <cell r="G24">
            <v>98560.048138177677</v>
          </cell>
          <cell r="H24">
            <v>1410.9504602130635</v>
          </cell>
        </row>
        <row r="25">
          <cell r="E25">
            <v>1097940.1430399998</v>
          </cell>
          <cell r="F25">
            <v>120267.98274872584</v>
          </cell>
          <cell r="G25">
            <v>963873.68869610608</v>
          </cell>
          <cell r="H25">
            <v>13798.471595167986</v>
          </cell>
        </row>
        <row r="26">
          <cell r="E26">
            <v>172145.64873690339</v>
          </cell>
          <cell r="F26">
            <v>18856.774701062954</v>
          </cell>
          <cell r="G26">
            <v>151125.41652917615</v>
          </cell>
          <cell r="H26">
            <v>2163.4575066642669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48073.111199999112</v>
          </cell>
          <cell r="F33">
            <v>5265.9119398537514</v>
          </cell>
          <cell r="G33">
            <v>42203.035669270648</v>
          </cell>
          <cell r="H33">
            <v>604.16359087471051</v>
          </cell>
        </row>
        <row r="34">
          <cell r="E34">
            <v>1666736.6400000001</v>
          </cell>
          <cell r="F34">
            <v>182573.75389442002</v>
          </cell>
          <cell r="G34">
            <v>1463216.00814556</v>
          </cell>
          <cell r="H34">
            <v>20946.877960019952</v>
          </cell>
        </row>
        <row r="36">
          <cell r="E36">
            <v>366682.06079999998</v>
          </cell>
          <cell r="F36">
            <v>40166.225856772406</v>
          </cell>
          <cell r="G36">
            <v>321907.52179202321</v>
          </cell>
          <cell r="H36">
            <v>4608.3131512043892</v>
          </cell>
        </row>
        <row r="37">
          <cell r="E37">
            <v>151757.57</v>
          </cell>
          <cell r="F37">
            <v>16623.471622244542</v>
          </cell>
          <cell r="G37">
            <v>133226.87007184915</v>
          </cell>
          <cell r="H37">
            <v>1907.2283059063161</v>
          </cell>
        </row>
        <row r="40">
          <cell r="E40">
            <v>218106.76503236525</v>
          </cell>
          <cell r="F40">
            <v>23891.339451040771</v>
          </cell>
          <cell r="G40">
            <v>191474.34718912706</v>
          </cell>
          <cell r="H40">
            <v>2741.078392197403</v>
          </cell>
        </row>
        <row r="41">
          <cell r="E41">
            <v>47983.488307120351</v>
          </cell>
          <cell r="F41">
            <v>5256.0946792289697</v>
          </cell>
          <cell r="G41">
            <v>42124.356381607955</v>
          </cell>
          <cell r="H41">
            <v>603.03724628342866</v>
          </cell>
        </row>
        <row r="42">
          <cell r="E42">
            <v>191284.44176976132</v>
          </cell>
          <cell r="F42">
            <v>20953.231456832869</v>
          </cell>
          <cell r="G42">
            <v>167927.22412744342</v>
          </cell>
          <cell r="H42">
            <v>2403.9861854850287</v>
          </cell>
        </row>
        <row r="44">
          <cell r="E44">
            <v>946736.47356501583</v>
          </cell>
          <cell r="F44">
            <v>103705.18519802281</v>
          </cell>
          <cell r="G44">
            <v>831133.08387797058</v>
          </cell>
          <cell r="H44">
            <v>11898.204489022357</v>
          </cell>
        </row>
        <row r="45">
          <cell r="E45">
            <v>208282.02418430347</v>
          </cell>
          <cell r="F45">
            <v>22815.140743565018</v>
          </cell>
          <cell r="G45">
            <v>182849.27845315353</v>
          </cell>
          <cell r="H45">
            <v>2617.6049875849185</v>
          </cell>
        </row>
        <row r="46">
          <cell r="E46">
            <v>103723.5738736128</v>
          </cell>
          <cell r="F46">
            <v>11361.844333997888</v>
          </cell>
          <cell r="G46">
            <v>91058.173242017903</v>
          </cell>
          <cell r="H46">
            <v>1303.5562975970104</v>
          </cell>
        </row>
        <row r="52">
          <cell r="E52">
            <v>113377.12463414633</v>
          </cell>
          <cell r="F52">
            <v>9972.2129268292683</v>
          </cell>
          <cell r="G52">
            <v>101945.49585365853</v>
          </cell>
          <cell r="H52">
            <v>1459.4158536585367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516495.79</v>
          </cell>
          <cell r="F56">
            <v>45428.97</v>
          </cell>
          <cell r="G56">
            <v>464418.37</v>
          </cell>
          <cell r="H56">
            <v>6648.45</v>
          </cell>
        </row>
        <row r="59">
          <cell r="E59">
            <v>5990.7889041739954</v>
          </cell>
          <cell r="F59">
            <v>656.22894029862164</v>
          </cell>
          <cell r="G59">
            <v>5259.2701304077573</v>
          </cell>
          <cell r="H59">
            <v>75.289833467616305</v>
          </cell>
        </row>
      </sheetData>
      <sheetData sheetId="5"/>
      <sheetData sheetId="6">
        <row r="24">
          <cell r="E24">
            <v>300420.38422229671</v>
          </cell>
          <cell r="F24">
            <v>32907.94476916804</v>
          </cell>
          <cell r="G24">
            <v>263736.87649136002</v>
          </cell>
          <cell r="H24">
            <v>3775.5629617686645</v>
          </cell>
        </row>
        <row r="26">
          <cell r="E26">
            <v>7561.8243333333321</v>
          </cell>
          <cell r="F26">
            <v>828.31961672531349</v>
          </cell>
          <cell r="G26">
            <v>6638.4707396352424</v>
          </cell>
          <cell r="H26">
            <v>95.033976972776301</v>
          </cell>
        </row>
        <row r="27">
          <cell r="E27">
            <v>2884.5720000000306</v>
          </cell>
          <cell r="F27">
            <v>315.97501715612407</v>
          </cell>
          <cell r="G27">
            <v>2532.3448382634097</v>
          </cell>
          <cell r="H27">
            <v>36.252144580496719</v>
          </cell>
        </row>
        <row r="28">
          <cell r="E28">
            <v>2156540.2331606694</v>
          </cell>
          <cell r="F28">
            <v>155505.1677473188</v>
          </cell>
          <cell r="G28">
            <v>1963549.1182800201</v>
          </cell>
          <cell r="H28">
            <v>37485.947133330694</v>
          </cell>
        </row>
        <row r="29">
          <cell r="E29">
            <v>188258.4</v>
          </cell>
          <cell r="F29">
            <v>20621.759890127141</v>
          </cell>
          <cell r="G29">
            <v>165270.68400432481</v>
          </cell>
          <cell r="H29">
            <v>2365.9561055480367</v>
          </cell>
        </row>
        <row r="31">
          <cell r="E31">
            <v>41416.847999999998</v>
          </cell>
          <cell r="F31">
            <v>4536.7871758279707</v>
          </cell>
          <cell r="G31">
            <v>36359.55048095146</v>
          </cell>
          <cell r="H31">
            <v>520.51034322056807</v>
          </cell>
        </row>
        <row r="32">
          <cell r="E32">
            <v>5542.15</v>
          </cell>
          <cell r="F32">
            <v>607.08519022294956</v>
          </cell>
          <cell r="G32">
            <v>4865.4132902147721</v>
          </cell>
          <cell r="H32">
            <v>69.651519562277429</v>
          </cell>
        </row>
        <row r="35">
          <cell r="E35">
            <v>8362.4574970470439</v>
          </cell>
          <cell r="F35">
            <v>916.02069599814808</v>
          </cell>
          <cell r="G35">
            <v>7341.3407874180339</v>
          </cell>
          <cell r="H35">
            <v>105.09601363086271</v>
          </cell>
        </row>
        <row r="36">
          <cell r="E36">
            <v>1839.7406493503499</v>
          </cell>
          <cell r="F36">
            <v>201.52455311959258</v>
          </cell>
          <cell r="G36">
            <v>1615.0949732319675</v>
          </cell>
          <cell r="H36">
            <v>23.121122998789797</v>
          </cell>
        </row>
        <row r="37">
          <cell r="E37">
            <v>7334.0596010794598</v>
          </cell>
          <cell r="F37">
            <v>803.37034689204984</v>
          </cell>
          <cell r="G37">
            <v>6438.5177330673578</v>
          </cell>
          <cell r="H37">
            <v>92.171521120051722</v>
          </cell>
        </row>
        <row r="39">
          <cell r="E39">
            <v>36298.936073426361</v>
          </cell>
          <cell r="F39">
            <v>3976.1728771373437</v>
          </cell>
          <cell r="G39">
            <v>31866.572718584855</v>
          </cell>
          <cell r="H39">
            <v>456.19047770416068</v>
          </cell>
        </row>
        <row r="40">
          <cell r="E40">
            <v>7985.7659361537999</v>
          </cell>
          <cell r="F40">
            <v>874.7580329702156</v>
          </cell>
          <cell r="G40">
            <v>7010.6459980886684</v>
          </cell>
          <cell r="H40">
            <v>100.36190509491536</v>
          </cell>
        </row>
        <row r="41">
          <cell r="E41">
            <v>3976.8779195417992</v>
          </cell>
          <cell r="F41">
            <v>435.62582901554123</v>
          </cell>
          <cell r="G41">
            <v>3491.2722830129728</v>
          </cell>
          <cell r="H41">
            <v>49.979807513285436</v>
          </cell>
        </row>
        <row r="47">
          <cell r="E47">
            <v>7769.192926829267</v>
          </cell>
          <cell r="F47">
            <v>851.03523305337865</v>
          </cell>
          <cell r="G47">
            <v>6820.5178663513752</v>
          </cell>
          <cell r="H47">
            <v>97.63982742451276</v>
          </cell>
        </row>
        <row r="50">
          <cell r="E50">
            <v>13145.999999999989</v>
          </cell>
          <cell r="F50">
            <v>1440.0082839098359</v>
          </cell>
          <cell r="G50">
            <v>11540.778057822929</v>
          </cell>
          <cell r="H50">
            <v>165.21365826722467</v>
          </cell>
        </row>
        <row r="51">
          <cell r="E51">
            <v>22246.99</v>
          </cell>
          <cell r="F51">
            <v>2436.9299999999998</v>
          </cell>
          <cell r="G51">
            <v>19530.47</v>
          </cell>
          <cell r="H51">
            <v>279.58999999999997</v>
          </cell>
        </row>
        <row r="63">
          <cell r="E63">
            <v>5211.9863466313764</v>
          </cell>
          <cell r="F63">
            <v>570.91917805980086</v>
          </cell>
          <cell r="G63">
            <v>4575.5650134547486</v>
          </cell>
          <cell r="H63">
            <v>65.502155116826174</v>
          </cell>
        </row>
      </sheetData>
      <sheetData sheetId="7">
        <row r="22">
          <cell r="E22">
            <v>3733.7962039056883</v>
          </cell>
          <cell r="F22">
            <v>408.99874213108859</v>
          </cell>
          <cell r="G22">
            <v>3277.8726078211894</v>
          </cell>
          <cell r="H22">
            <v>46.924853953410555</v>
          </cell>
        </row>
        <row r="29">
          <cell r="E29">
            <v>57.177470587744068</v>
          </cell>
          <cell r="F29">
            <v>6.2632003118334438</v>
          </cell>
          <cell r="G29">
            <v>50.195686745843091</v>
          </cell>
          <cell r="H29">
            <v>0.71858353006753684</v>
          </cell>
        </row>
        <row r="30">
          <cell r="E30">
            <v>12.579043529303695</v>
          </cell>
          <cell r="F30">
            <v>1.3779040686033577</v>
          </cell>
          <cell r="G30">
            <v>11.04305108408548</v>
          </cell>
          <cell r="H30">
            <v>0.15808837661485811</v>
          </cell>
        </row>
        <row r="31">
          <cell r="E31">
            <v>50.145902359152402</v>
          </cell>
          <cell r="F31">
            <v>5.4929647650474092</v>
          </cell>
          <cell r="G31">
            <v>44.0227239948454</v>
          </cell>
          <cell r="H31">
            <v>0.63021359925959375</v>
          </cell>
        </row>
        <row r="33">
          <cell r="E33">
            <v>248.19036155790724</v>
          </cell>
          <cell r="F33">
            <v>27.186686188191363</v>
          </cell>
          <cell r="G33">
            <v>217.88451839575822</v>
          </cell>
          <cell r="H33">
            <v>3.1191569739576313</v>
          </cell>
        </row>
        <row r="34">
          <cell r="E34">
            <v>54.601879542739582</v>
          </cell>
          <cell r="F34">
            <v>5.9810709614021</v>
          </cell>
          <cell r="G34">
            <v>47.93459404706681</v>
          </cell>
          <cell r="H34">
            <v>0.68621453427067891</v>
          </cell>
        </row>
        <row r="35">
          <cell r="E35">
            <v>27.191506845439356</v>
          </cell>
          <cell r="F35">
            <v>2.978548235921473</v>
          </cell>
          <cell r="G35">
            <v>23.871226651528129</v>
          </cell>
          <cell r="H35">
            <v>0.34173195798975492</v>
          </cell>
        </row>
        <row r="41">
          <cell r="E41">
            <v>29.803170731707318</v>
          </cell>
          <cell r="F41">
            <v>3.2641463414634142</v>
          </cell>
          <cell r="G41">
            <v>26.16365853658537</v>
          </cell>
          <cell r="H41">
            <v>0.37536585365853659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E45">
            <v>135.77000000000001</v>
          </cell>
          <cell r="F45">
            <v>14.87</v>
          </cell>
          <cell r="G45">
            <v>119.19</v>
          </cell>
          <cell r="H45">
            <v>1.71</v>
          </cell>
        </row>
        <row r="48">
          <cell r="E48">
            <v>5211.9863466313764</v>
          </cell>
          <cell r="F48">
            <v>570.91917805980086</v>
          </cell>
          <cell r="G48">
            <v>4575.5650134547486</v>
          </cell>
          <cell r="H48">
            <v>65.502155116826174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topLeftCell="A13" workbookViewId="0">
      <selection activeCell="C61" sqref="C61"/>
    </sheetView>
  </sheetViews>
  <sheetFormatPr defaultRowHeight="15"/>
  <cols>
    <col min="1" max="1" width="29.85546875" customWidth="1"/>
    <col min="2" max="2" width="7.28515625" customWidth="1"/>
    <col min="3" max="11" width="9.140625" style="1"/>
    <col min="12" max="12" width="9.140625" style="2"/>
    <col min="13" max="18" width="9.140625" style="1"/>
  </cols>
  <sheetData>
    <row r="1" spans="1:18" ht="31.5" customHeight="1" thickBot="1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6.5" hidden="1" thickBot="1">
      <c r="A2" s="61"/>
      <c r="B2" s="61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4"/>
      <c r="O2" s="3"/>
      <c r="P2" s="3" t="s">
        <v>60</v>
      </c>
      <c r="Q2" s="59"/>
      <c r="R2" s="59"/>
    </row>
    <row r="3" spans="1:18" ht="15" customHeight="1">
      <c r="A3" s="58" t="s">
        <v>59</v>
      </c>
      <c r="B3" s="57" t="s">
        <v>58</v>
      </c>
      <c r="C3" s="56" t="s">
        <v>57</v>
      </c>
      <c r="D3" s="56"/>
      <c r="E3" s="56"/>
      <c r="F3" s="56"/>
      <c r="G3" s="56" t="s">
        <v>56</v>
      </c>
      <c r="H3" s="56"/>
      <c r="I3" s="56"/>
      <c r="J3" s="56"/>
      <c r="K3" s="56" t="s">
        <v>55</v>
      </c>
      <c r="L3" s="56"/>
      <c r="M3" s="56"/>
      <c r="N3" s="56"/>
      <c r="O3" s="56" t="s">
        <v>54</v>
      </c>
      <c r="P3" s="56"/>
      <c r="Q3" s="56"/>
      <c r="R3" s="56"/>
    </row>
    <row r="4" spans="1:18" ht="7.5" customHeight="1">
      <c r="A4" s="54"/>
      <c r="B4" s="53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5.25" customHeight="1" thickBot="1">
      <c r="A5" s="54"/>
      <c r="B5" s="53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6" hidden="1" customHeight="1" thickBot="1">
      <c r="A6" s="54"/>
      <c r="B6" s="53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33.75" thickBot="1">
      <c r="A7" s="51"/>
      <c r="B7" s="50"/>
      <c r="C7" s="49" t="s">
        <v>51</v>
      </c>
      <c r="D7" s="47" t="s">
        <v>50</v>
      </c>
      <c r="E7" s="47" t="s">
        <v>53</v>
      </c>
      <c r="F7" s="49" t="s">
        <v>52</v>
      </c>
      <c r="G7" s="49" t="s">
        <v>51</v>
      </c>
      <c r="H7" s="47" t="s">
        <v>50</v>
      </c>
      <c r="I7" s="49" t="s">
        <v>53</v>
      </c>
      <c r="J7" s="49" t="s">
        <v>52</v>
      </c>
      <c r="K7" s="47" t="s">
        <v>51</v>
      </c>
      <c r="L7" s="48" t="s">
        <v>50</v>
      </c>
      <c r="M7" s="46" t="s">
        <v>49</v>
      </c>
      <c r="N7" s="45" t="s">
        <v>48</v>
      </c>
      <c r="O7" s="47" t="s">
        <v>51</v>
      </c>
      <c r="P7" s="47" t="s">
        <v>50</v>
      </c>
      <c r="Q7" s="46" t="s">
        <v>49</v>
      </c>
      <c r="R7" s="45" t="s">
        <v>48</v>
      </c>
    </row>
    <row r="8" spans="1:18" ht="10.5" customHeight="1" thickBot="1">
      <c r="A8" s="44">
        <v>1</v>
      </c>
      <c r="B8" s="40">
        <v>2</v>
      </c>
      <c r="C8" s="39">
        <v>3</v>
      </c>
      <c r="D8" s="40">
        <v>4</v>
      </c>
      <c r="E8" s="40">
        <v>5</v>
      </c>
      <c r="F8" s="39">
        <v>6</v>
      </c>
      <c r="G8" s="39">
        <v>7</v>
      </c>
      <c r="H8" s="40">
        <v>8</v>
      </c>
      <c r="I8" s="40">
        <v>9</v>
      </c>
      <c r="J8" s="39">
        <v>10</v>
      </c>
      <c r="K8" s="40">
        <v>11</v>
      </c>
      <c r="L8" s="43">
        <v>12</v>
      </c>
      <c r="M8" s="42">
        <v>13</v>
      </c>
      <c r="N8" s="41">
        <v>14</v>
      </c>
      <c r="O8" s="40">
        <v>15</v>
      </c>
      <c r="P8" s="40">
        <v>16</v>
      </c>
      <c r="Q8" s="40">
        <v>17</v>
      </c>
      <c r="R8" s="39">
        <v>18</v>
      </c>
    </row>
    <row r="9" spans="1:18" ht="15.75" thickBot="1">
      <c r="A9" s="28" t="s">
        <v>47</v>
      </c>
      <c r="B9" s="26" t="s">
        <v>24</v>
      </c>
      <c r="C9" s="22">
        <f>C10+C18+C19+C22+C23+0.01</f>
        <v>1528.3032270519841</v>
      </c>
      <c r="D9" s="22">
        <f>D10+D18+D19+D22+D23+0.01</f>
        <v>2554.1323881385101</v>
      </c>
      <c r="E9" s="22">
        <f>E10+E18+E19+E22+E23+0.01</f>
        <v>3512.1104096083786</v>
      </c>
      <c r="F9" s="22">
        <f>F10+F18+F19+F22+F23+0.01</f>
        <v>2453.8030267937929</v>
      </c>
      <c r="G9" s="22">
        <f>G10+G18+G19+G22+G23-0.01</f>
        <v>380.51612794096911</v>
      </c>
      <c r="H9" s="22">
        <f>H10+H18+H19+H22+H23-0.01</f>
        <v>537.26734266468861</v>
      </c>
      <c r="I9" s="22">
        <f>I10+I18+I19+I22+I23</f>
        <v>680.43498392979245</v>
      </c>
      <c r="J9" s="22">
        <f>J10+J18+J19+J22+J23</f>
        <v>521.91479570651165</v>
      </c>
      <c r="K9" s="22">
        <f>K10+K18+K19+K22+K23</f>
        <v>0.73939154174350852</v>
      </c>
      <c r="L9" s="23">
        <f>L10+L18+L19+L22+L23</f>
        <v>0.73939154174350841</v>
      </c>
      <c r="M9" s="22">
        <f>M10+M18+M19+M22+M23</f>
        <v>0.73939154174350852</v>
      </c>
      <c r="N9" s="22">
        <f>N10+N18+N19+N22+N23</f>
        <v>0.7393915417435083</v>
      </c>
      <c r="O9" s="22">
        <f>C9+G9+K9</f>
        <v>1909.5587465346969</v>
      </c>
      <c r="P9" s="22">
        <f>D9+H9+L9</f>
        <v>3092.1391223449418</v>
      </c>
      <c r="Q9" s="22">
        <f>E9+I9+M9</f>
        <v>4193.2847850799144</v>
      </c>
      <c r="R9" s="22">
        <f>F9+J9+N9-0.01</f>
        <v>2976.4472140420476</v>
      </c>
    </row>
    <row r="10" spans="1:18" ht="15.75" thickBot="1">
      <c r="A10" s="28" t="s">
        <v>46</v>
      </c>
      <c r="B10" s="26" t="s">
        <v>24</v>
      </c>
      <c r="C10" s="22">
        <f>C11+C15+C16+C17</f>
        <v>1087.190893423088</v>
      </c>
      <c r="D10" s="22">
        <f>D11+D15+D16+D17</f>
        <v>2113.0200545096136</v>
      </c>
      <c r="E10" s="22">
        <f>E11+E15+E16+E17</f>
        <v>3070.9980759794826</v>
      </c>
      <c r="F10" s="22">
        <f>F11+F15+F16+F17</f>
        <v>2012.6906931648966</v>
      </c>
      <c r="G10" s="22">
        <f>G11+G15+G16+G17</f>
        <v>59.644588431539219</v>
      </c>
      <c r="H10" s="22">
        <f>H11+H15+H16+H17</f>
        <v>59.644588431539212</v>
      </c>
      <c r="I10" s="22">
        <f>I11+I15+I16+I17</f>
        <v>59.644588431539212</v>
      </c>
      <c r="J10" s="22">
        <f>J11+J15+J16+J17</f>
        <v>59.644588431539205</v>
      </c>
      <c r="K10" s="22">
        <f>K11+K15+K16+K17</f>
        <v>0.71638641308393403</v>
      </c>
      <c r="L10" s="23">
        <f>L11+L15+L16+L17</f>
        <v>0.71638641308393392</v>
      </c>
      <c r="M10" s="22">
        <f>M11+M15+M16+M17</f>
        <v>0.71638641308393403</v>
      </c>
      <c r="N10" s="22">
        <f>N11+N15+N16+N17</f>
        <v>0.7163864130839338</v>
      </c>
      <c r="O10" s="22">
        <f>C10+G10+K10</f>
        <v>1147.5518682677111</v>
      </c>
      <c r="P10" s="22">
        <f>D10+H10+L10</f>
        <v>2173.3810293542369</v>
      </c>
      <c r="Q10" s="22">
        <f>E10+I10+M10</f>
        <v>3131.3590508241059</v>
      </c>
      <c r="R10" s="22">
        <f>F10+J10+N10</f>
        <v>2073.0516680095197</v>
      </c>
    </row>
    <row r="11" spans="1:18" ht="15.75" thickBot="1">
      <c r="A11" s="28" t="s">
        <v>45</v>
      </c>
      <c r="B11" s="26" t="s">
        <v>24</v>
      </c>
      <c r="C11" s="22">
        <f>C12+C13+C14</f>
        <v>1050.431334129742</v>
      </c>
      <c r="D11" s="22">
        <f>D12+D13+D14</f>
        <v>2076.2604952162678</v>
      </c>
      <c r="E11" s="22">
        <f>E12+E13+E14</f>
        <v>3034.2385166861368</v>
      </c>
      <c r="F11" s="22">
        <f>F12+F13+F14</f>
        <v>1975.9311338715506</v>
      </c>
      <c r="G11" s="22"/>
      <c r="H11" s="22"/>
      <c r="I11" s="22"/>
      <c r="J11" s="22"/>
      <c r="K11" s="22"/>
      <c r="L11" s="23"/>
      <c r="M11" s="22"/>
      <c r="N11" s="22"/>
      <c r="O11" s="22">
        <f>C11+G11+K11</f>
        <v>1050.431334129742</v>
      </c>
      <c r="P11" s="22">
        <f>D11+H11+L11</f>
        <v>2076.2604952162678</v>
      </c>
      <c r="Q11" s="22">
        <f>E11+I11+M11</f>
        <v>3034.2385166861368</v>
      </c>
      <c r="R11" s="22">
        <f>F11+J11+N11</f>
        <v>1975.9311338715506</v>
      </c>
    </row>
    <row r="12" spans="1:18" ht="15.75" thickBot="1">
      <c r="A12" s="28" t="s">
        <v>44</v>
      </c>
      <c r="B12" s="26" t="s">
        <v>24</v>
      </c>
      <c r="C12" s="22">
        <f>'[1] д.2'!F23/'[1] д.2'!F59</f>
        <v>848.41970314475736</v>
      </c>
      <c r="D12" s="22">
        <f>'[1] д.2'!G23/'[1] д.2'!G59</f>
        <v>1874.2488642312833</v>
      </c>
      <c r="E12" s="22">
        <f>'[1] д.2'!H23/'[1] д.2'!H59-0.01</f>
        <v>2832.2268857011522</v>
      </c>
      <c r="F12" s="22">
        <f>'[1] д.2'!E23/'[1] д.2'!E59</f>
        <v>1773.9195028865661</v>
      </c>
      <c r="G12" s="22"/>
      <c r="H12" s="22"/>
      <c r="I12" s="22"/>
      <c r="J12" s="22"/>
      <c r="K12" s="22"/>
      <c r="L12" s="23"/>
      <c r="M12" s="22"/>
      <c r="N12" s="22"/>
      <c r="O12" s="22">
        <f>C12+G12+K12</f>
        <v>848.41970314475736</v>
      </c>
      <c r="P12" s="22">
        <f>D12+H12+L12</f>
        <v>1874.2488642312833</v>
      </c>
      <c r="Q12" s="22">
        <f>E12+I12+M12</f>
        <v>2832.2268857011522</v>
      </c>
      <c r="R12" s="22">
        <f>F12+J12+N12</f>
        <v>1773.9195028865661</v>
      </c>
    </row>
    <row r="13" spans="1:18" ht="21.75" thickBot="1">
      <c r="A13" s="28" t="s">
        <v>43</v>
      </c>
      <c r="B13" s="26" t="s">
        <v>24</v>
      </c>
      <c r="C13" s="22">
        <f>'[1] д.2'!F24/'[1] д.2'!F59</f>
        <v>18.740252106148464</v>
      </c>
      <c r="D13" s="22">
        <f>'[1] д.2'!G24/'[1] д.2'!G59</f>
        <v>18.740252106148464</v>
      </c>
      <c r="E13" s="22">
        <f>'[1] д.2'!H24/'[1] д.2'!H59</f>
        <v>18.740252106148464</v>
      </c>
      <c r="F13" s="22">
        <f>'[1] д.2'!E24/'[1] д.2'!E59</f>
        <v>18.740252106148464</v>
      </c>
      <c r="G13" s="22"/>
      <c r="H13" s="22"/>
      <c r="I13" s="22"/>
      <c r="J13" s="22"/>
      <c r="K13" s="22"/>
      <c r="L13" s="23"/>
      <c r="M13" s="22"/>
      <c r="N13" s="22"/>
      <c r="O13" s="22">
        <f>C13+G13+K13</f>
        <v>18.740252106148464</v>
      </c>
      <c r="P13" s="22">
        <f>D13+H13+L13</f>
        <v>18.740252106148464</v>
      </c>
      <c r="Q13" s="22">
        <f>E13+I13+M13</f>
        <v>18.740252106148464</v>
      </c>
      <c r="R13" s="22">
        <f>F13+J13+N13</f>
        <v>18.740252106148464</v>
      </c>
    </row>
    <row r="14" spans="1:18" ht="21.75" thickBot="1">
      <c r="A14" s="28" t="s">
        <v>42</v>
      </c>
      <c r="B14" s="26" t="s">
        <v>24</v>
      </c>
      <c r="C14" s="22">
        <f>'[1] д.2'!F25/'[1] д.2'!F59</f>
        <v>183.27137887883617</v>
      </c>
      <c r="D14" s="22">
        <f>'[1] д.2'!G25/'[1] д.2'!G59</f>
        <v>183.27137887883615</v>
      </c>
      <c r="E14" s="22">
        <f>'[1] д.2'!H25/'[1] д.2'!H59</f>
        <v>183.27137887883615</v>
      </c>
      <c r="F14" s="22">
        <f>'[1] д.2'!E25/'[1] д.2'!E59</f>
        <v>183.27137887883612</v>
      </c>
      <c r="G14" s="22"/>
      <c r="H14" s="22"/>
      <c r="I14" s="22"/>
      <c r="J14" s="22"/>
      <c r="K14" s="22"/>
      <c r="L14" s="23"/>
      <c r="M14" s="22"/>
      <c r="N14" s="22"/>
      <c r="O14" s="22">
        <f>C14+G14+K14</f>
        <v>183.27137887883617</v>
      </c>
      <c r="P14" s="22">
        <f>D14+H14+L14</f>
        <v>183.27137887883615</v>
      </c>
      <c r="Q14" s="22">
        <f>E14+I14+M14</f>
        <v>183.27137887883615</v>
      </c>
      <c r="R14" s="22">
        <f>F14+J14+N14</f>
        <v>183.27137887883612</v>
      </c>
    </row>
    <row r="15" spans="1:18" ht="15.75" thickBot="1">
      <c r="A15" s="28" t="s">
        <v>41</v>
      </c>
      <c r="B15" s="26" t="s">
        <v>24</v>
      </c>
      <c r="C15" s="22">
        <f>'[1] д.2'!F26/'[1] д.2'!F59</f>
        <v>28.735055013700013</v>
      </c>
      <c r="D15" s="22">
        <f>'[1] д.2'!G26/'[1] д.2'!G59</f>
        <v>28.735055013700013</v>
      </c>
      <c r="E15" s="22">
        <f>'[1] д.2'!H26/'[1] д.2'!H59</f>
        <v>28.735055013700013</v>
      </c>
      <c r="F15" s="22">
        <f>'[1] д.2'!E26/'[1] д.2'!E59</f>
        <v>28.735055013700016</v>
      </c>
      <c r="G15" s="22">
        <f>'[1]д.3 '!F24/'[1]д.3 '!F63</f>
        <v>57.640286110201579</v>
      </c>
      <c r="H15" s="22">
        <f>'[1]д.3 '!G24/'[1]д.3 '!G63</f>
        <v>57.640286110201572</v>
      </c>
      <c r="I15" s="22">
        <f>'[1]д.3 '!H24/'[1]д.3 '!H63</f>
        <v>57.640286110201572</v>
      </c>
      <c r="J15" s="22">
        <f>'[1]д.3 '!E24/'[1]д.3 '!E63</f>
        <v>57.640286110201565</v>
      </c>
      <c r="K15" s="22">
        <f>'[1]д. 4 '!F22/'[1]д. 4 '!F48</f>
        <v>0.71638641308393403</v>
      </c>
      <c r="L15" s="23">
        <f>'[1]д. 4 '!G22/'[1]д. 4 '!G48</f>
        <v>0.71638641308393392</v>
      </c>
      <c r="M15" s="22">
        <f>'[1]д. 4 '!H22/'[1]д. 4 '!H48</f>
        <v>0.71638641308393403</v>
      </c>
      <c r="N15" s="22">
        <f>'[1]д. 4 '!E22/'[1]д. 4 '!E48</f>
        <v>0.7163864130839338</v>
      </c>
      <c r="O15" s="22">
        <f>C15+G15+K15+0.01</f>
        <v>87.101727536985535</v>
      </c>
      <c r="P15" s="22">
        <f>D15+H15+L15+0.01</f>
        <v>87.101727536985535</v>
      </c>
      <c r="Q15" s="22">
        <f>E15+I15+M15+0.01</f>
        <v>87.101727536985535</v>
      </c>
      <c r="R15" s="22">
        <f>F15+J15+N15+0.01</f>
        <v>87.101727536985521</v>
      </c>
    </row>
    <row r="16" spans="1:18" ht="15.75" thickBot="1">
      <c r="A16" s="28" t="s">
        <v>40</v>
      </c>
      <c r="B16" s="26" t="s">
        <v>24</v>
      </c>
      <c r="C16" s="22">
        <f>'[1] д.2'!F32/'[1] д.2'!F59</f>
        <v>0</v>
      </c>
      <c r="D16" s="22">
        <f>'[1] д.2'!G32/'[1] д.2'!G59</f>
        <v>0</v>
      </c>
      <c r="E16" s="22">
        <f>'[1] д.2'!H32/'[1] д.2'!H59</f>
        <v>0</v>
      </c>
      <c r="F16" s="22">
        <f>'[1] д.2'!E32/'[1] д.2'!E59</f>
        <v>0</v>
      </c>
      <c r="G16" s="22">
        <f>'[1]д.3 '!F26/'[1]д.3 '!F63</f>
        <v>1.4508526750498321</v>
      </c>
      <c r="H16" s="22">
        <f>'[1]д.3 '!G26/'[1]д.3 '!G63</f>
        <v>1.4508526750498318</v>
      </c>
      <c r="I16" s="22">
        <f>'[1]д.3 '!H26/'[1]д.3 '!H63</f>
        <v>1.4508526750498321</v>
      </c>
      <c r="J16" s="22">
        <f>'[1]д.3 '!E26/'[1]д.3 '!E63</f>
        <v>1.4508526750498318</v>
      </c>
      <c r="K16" s="22"/>
      <c r="L16" s="23"/>
      <c r="M16" s="22"/>
      <c r="N16" s="22"/>
      <c r="O16" s="22">
        <f>C16+G16+K16</f>
        <v>1.4508526750498321</v>
      </c>
      <c r="P16" s="22">
        <f>D16+H16+L16</f>
        <v>1.4508526750498318</v>
      </c>
      <c r="Q16" s="22">
        <f>E16+I16+M16</f>
        <v>1.4508526750498321</v>
      </c>
      <c r="R16" s="22">
        <f>F16+J16+N16</f>
        <v>1.4508526750498318</v>
      </c>
    </row>
    <row r="17" spans="1:18" ht="21.75" thickBot="1">
      <c r="A17" s="33" t="s">
        <v>39</v>
      </c>
      <c r="B17" s="26" t="s">
        <v>24</v>
      </c>
      <c r="C17" s="22">
        <f>'[1] д.2'!F33/'[1] д.2'!F59</f>
        <v>8.0245042796458517</v>
      </c>
      <c r="D17" s="22">
        <f>'[1] д.2'!G33/'[1] д.2'!G59</f>
        <v>8.0245042796458517</v>
      </c>
      <c r="E17" s="22">
        <f>'[1] д.2'!H33/'[1] д.2'!H59</f>
        <v>8.0245042796458517</v>
      </c>
      <c r="F17" s="22">
        <f>'[1] д.2'!E33/'[1] д.2'!E59</f>
        <v>8.0245042796458517</v>
      </c>
      <c r="G17" s="22">
        <f>'[1]д.3 '!F27/'[1]д.3 '!F63</f>
        <v>0.55344964628781013</v>
      </c>
      <c r="H17" s="22">
        <f>'[1]д.3 '!G27/'[1]д.3 '!G63</f>
        <v>0.55344964628781013</v>
      </c>
      <c r="I17" s="22">
        <f>'[1]д.3 '!H27/'[1]д.3 '!H63</f>
        <v>0.55344964628781013</v>
      </c>
      <c r="J17" s="22">
        <f>'[1]д.3 '!E27/'[1]д.3 '!E63</f>
        <v>0.55344964628781002</v>
      </c>
      <c r="K17" s="22"/>
      <c r="L17" s="23"/>
      <c r="M17" s="22"/>
      <c r="N17" s="22"/>
      <c r="O17" s="22">
        <f>C17+G17+K17-0.01</f>
        <v>8.5679539259336615</v>
      </c>
      <c r="P17" s="22">
        <f>D17+H17+L17-0.01</f>
        <v>8.5679539259336615</v>
      </c>
      <c r="Q17" s="22">
        <f>E17+I17+M17-0.01</f>
        <v>8.5679539259336615</v>
      </c>
      <c r="R17" s="22">
        <f>F17+J17+N17-0.01</f>
        <v>8.5679539259336615</v>
      </c>
    </row>
    <row r="18" spans="1:18" ht="15.75" thickBot="1">
      <c r="A18" s="28" t="s">
        <v>38</v>
      </c>
      <c r="B18" s="26" t="s">
        <v>24</v>
      </c>
      <c r="C18" s="22">
        <f>'[1] д.2'!F34/'[1] д.2'!F59</f>
        <v>278.21655322201815</v>
      </c>
      <c r="D18" s="22">
        <f>'[1] д.2'!G34/'[1] д.2'!G59</f>
        <v>278.21655322201815</v>
      </c>
      <c r="E18" s="22">
        <f>'[1] д.2'!H34/'[1] д.2'!H59</f>
        <v>278.21655322201809</v>
      </c>
      <c r="F18" s="22">
        <f>'[1] д.2'!E34/'[1] д.2'!E59</f>
        <v>278.21655322201815</v>
      </c>
      <c r="G18" s="22">
        <f>'[1]д.3 '!F29/'[1]д.3 '!F63</f>
        <v>36.120278811105408</v>
      </c>
      <c r="H18" s="22">
        <f>'[1]д.3 '!G29/'[1]д.3 '!G63</f>
        <v>36.120278811105415</v>
      </c>
      <c r="I18" s="22">
        <f>'[1]д.3 '!H29/'[1]д.3 '!H63</f>
        <v>36.120278811105415</v>
      </c>
      <c r="J18" s="22">
        <f>'[1]д.3 '!E29/'[1]д.3 '!E63</f>
        <v>36.120278811105408</v>
      </c>
      <c r="K18" s="22"/>
      <c r="L18" s="23"/>
      <c r="M18" s="22"/>
      <c r="N18" s="22"/>
      <c r="O18" s="22">
        <f>C18+G18+K18</f>
        <v>314.33683203312353</v>
      </c>
      <c r="P18" s="22">
        <f>D18+H18+L18</f>
        <v>314.33683203312359</v>
      </c>
      <c r="Q18" s="22">
        <f>E18+I18+M18</f>
        <v>314.33683203312353</v>
      </c>
      <c r="R18" s="22">
        <f>F18+J18+N18</f>
        <v>314.33683203312353</v>
      </c>
    </row>
    <row r="19" spans="1:18" ht="15.75" thickBot="1">
      <c r="A19" s="33" t="s">
        <v>37</v>
      </c>
      <c r="B19" s="26" t="s">
        <v>24</v>
      </c>
      <c r="C19" s="22">
        <f>C20+C21</f>
        <v>86.539459008275969</v>
      </c>
      <c r="D19" s="22">
        <f>D20+D21</f>
        <v>86.539459008275969</v>
      </c>
      <c r="E19" s="22">
        <f>E20+E21</f>
        <v>86.539459008275969</v>
      </c>
      <c r="F19" s="22">
        <f>F20+F21</f>
        <v>86.539459008275969</v>
      </c>
      <c r="G19" s="22">
        <f>G20+G21</f>
        <v>9.0098083296689087</v>
      </c>
      <c r="H19" s="22">
        <f>H20+H21</f>
        <v>9.0098083296689104</v>
      </c>
      <c r="I19" s="22">
        <f>I20+I21</f>
        <v>9.0098083296689104</v>
      </c>
      <c r="J19" s="22">
        <f>J20+J21</f>
        <v>9.0098083296689087</v>
      </c>
      <c r="K19" s="22">
        <f>K20+K21</f>
        <v>0</v>
      </c>
      <c r="L19" s="23">
        <f>L20+L21</f>
        <v>0</v>
      </c>
      <c r="M19" s="22">
        <f>M20+M21</f>
        <v>0</v>
      </c>
      <c r="N19" s="22">
        <f>N20+N21</f>
        <v>0</v>
      </c>
      <c r="O19" s="22">
        <f>C19+G19+K19</f>
        <v>95.549267337944883</v>
      </c>
      <c r="P19" s="22">
        <f>D19+H19+L19</f>
        <v>95.549267337944883</v>
      </c>
      <c r="Q19" s="22">
        <f>E19+I19+M19</f>
        <v>95.549267337944883</v>
      </c>
      <c r="R19" s="22">
        <f>F19+J19+N19</f>
        <v>95.549267337944883</v>
      </c>
    </row>
    <row r="20" spans="1:18" ht="15.75" thickBot="1">
      <c r="A20" s="38" t="s">
        <v>7</v>
      </c>
      <c r="B20" s="26" t="s">
        <v>24</v>
      </c>
      <c r="C20" s="22">
        <f>'[1] д.2'!F36/'[1] д.2'!F59</f>
        <v>61.207641708843987</v>
      </c>
      <c r="D20" s="22">
        <f>'[1] д.2'!G36/'[1] д.2'!G59</f>
        <v>61.207641708843987</v>
      </c>
      <c r="E20" s="22">
        <f>'[1] д.2'!H36/'[1] д.2'!H59</f>
        <v>61.20764170884398</v>
      </c>
      <c r="F20" s="22">
        <f>'[1] д.2'!E36/'[1] д.2'!E59</f>
        <v>61.20764170884398</v>
      </c>
      <c r="G20" s="22">
        <f>'[1]д.3 '!F31/'[1]д.3 '!F63</f>
        <v>7.9464613384431892</v>
      </c>
      <c r="H20" s="22">
        <f>'[1]д.3 '!G31/'[1]д.3 '!G63</f>
        <v>7.946461338443191</v>
      </c>
      <c r="I20" s="22">
        <f>'[1]д.3 '!H31/'[1]д.3 '!H63</f>
        <v>7.9464613384431919</v>
      </c>
      <c r="J20" s="22">
        <f>'[1]д.3 '!E31/'[1]д.3 '!E63</f>
        <v>7.9464613384431901</v>
      </c>
      <c r="K20" s="22"/>
      <c r="L20" s="23"/>
      <c r="M20" s="22"/>
      <c r="N20" s="22"/>
      <c r="O20" s="22">
        <f>C20+G20+K20+0.01</f>
        <v>69.164103047287185</v>
      </c>
      <c r="P20" s="22">
        <f>D20+H20+L20+0.01</f>
        <v>69.164103047287185</v>
      </c>
      <c r="Q20" s="22">
        <f>E20+I20+M20+0.01</f>
        <v>69.164103047287171</v>
      </c>
      <c r="R20" s="22">
        <f>F20+J20+N20+0.01</f>
        <v>69.164103047287171</v>
      </c>
    </row>
    <row r="21" spans="1:18" ht="15.75" thickBot="1">
      <c r="A21" s="33" t="s">
        <v>36</v>
      </c>
      <c r="B21" s="26" t="s">
        <v>24</v>
      </c>
      <c r="C21" s="22">
        <f>'[1] д.2'!F37/'[1] д.2'!F59</f>
        <v>25.331817299431982</v>
      </c>
      <c r="D21" s="22">
        <f>'[1] д.2'!G37/'[1] д.2'!G59</f>
        <v>25.331817299431986</v>
      </c>
      <c r="E21" s="22">
        <f>'[1] д.2'!H37/'[1] д.2'!H59</f>
        <v>25.331817299431986</v>
      </c>
      <c r="F21" s="22">
        <f>'[1] д.2'!E37/'[1] д.2'!E59</f>
        <v>25.331817299431986</v>
      </c>
      <c r="G21" s="22">
        <f>'[1]д.3 '!F32/'[1]д.3 '!F63</f>
        <v>1.0633469912257187</v>
      </c>
      <c r="H21" s="22">
        <f>'[1]д.3 '!G32/'[1]д.3 '!G63</f>
        <v>1.0633469912257187</v>
      </c>
      <c r="I21" s="22">
        <f>'[1]д.3 '!H32/'[1]д.3 '!H63</f>
        <v>1.0633469912257187</v>
      </c>
      <c r="J21" s="22">
        <f>'[1]д.3 '!E32/'[1]д.3 '!E63</f>
        <v>1.0633469912257187</v>
      </c>
      <c r="K21" s="22"/>
      <c r="L21" s="23"/>
      <c r="M21" s="22"/>
      <c r="N21" s="22"/>
      <c r="O21" s="22">
        <f>C21+G21+K21-0.01</f>
        <v>26.385164290657698</v>
      </c>
      <c r="P21" s="22">
        <f>D21+H21+L21-0.01</f>
        <v>26.385164290657702</v>
      </c>
      <c r="Q21" s="22">
        <f>E21+I21+M21-0.01</f>
        <v>26.385164290657702</v>
      </c>
      <c r="R21" s="22">
        <f>F21+J21+N21-0.01</f>
        <v>26.385164290657702</v>
      </c>
    </row>
    <row r="22" spans="1:18" ht="21.75" thickBot="1">
      <c r="A22" s="28" t="s">
        <v>35</v>
      </c>
      <c r="B22" s="26" t="s">
        <v>24</v>
      </c>
      <c r="C22" s="22"/>
      <c r="D22" s="22"/>
      <c r="E22" s="22"/>
      <c r="F22" s="22"/>
      <c r="G22" s="22">
        <f>'[1]д.3 '!F28/'[1]д.3 '!F63+0.01</f>
        <v>272.38685074056212</v>
      </c>
      <c r="H22" s="22">
        <f>'[1]д.3 '!G28/'[1]д.3 '!G63</f>
        <v>429.13806546428151</v>
      </c>
      <c r="I22" s="22">
        <f>'[1]д.3 '!H28/'[1]д.3 '!H63+0.01</f>
        <v>572.29570672938542</v>
      </c>
      <c r="J22" s="22">
        <f>'[1]д.3 '!E28/'[1]д.3 '!E63+0.01</f>
        <v>413.77551850610462</v>
      </c>
      <c r="K22" s="22"/>
      <c r="L22" s="23"/>
      <c r="M22" s="22"/>
      <c r="N22" s="22"/>
      <c r="O22" s="22">
        <f>C22+G22+K22</f>
        <v>272.38685074056212</v>
      </c>
      <c r="P22" s="22">
        <f>D22+H22+L22</f>
        <v>429.13806546428151</v>
      </c>
      <c r="Q22" s="22">
        <f>E22+I22+M22</f>
        <v>572.29570672938542</v>
      </c>
      <c r="R22" s="22">
        <f>F22+J22+N22</f>
        <v>413.77551850610462</v>
      </c>
    </row>
    <row r="23" spans="1:18" ht="15.75" thickBot="1">
      <c r="A23" s="37" t="s">
        <v>34</v>
      </c>
      <c r="B23" s="26" t="s">
        <v>24</v>
      </c>
      <c r="C23" s="22">
        <f>C24+C25+C26</f>
        <v>76.346321398602058</v>
      </c>
      <c r="D23" s="22">
        <f>D24+D25+D26</f>
        <v>76.346321398602072</v>
      </c>
      <c r="E23" s="22">
        <f>E24+E25+E26</f>
        <v>76.346321398602058</v>
      </c>
      <c r="F23" s="22">
        <f>F24+F25+F26</f>
        <v>76.346321398602058</v>
      </c>
      <c r="G23" s="22">
        <f>G24+G25+G26</f>
        <v>3.3646016280934679</v>
      </c>
      <c r="H23" s="22">
        <f>H24+H25+H26</f>
        <v>3.3646016280934683</v>
      </c>
      <c r="I23" s="22">
        <f>I24+I25+I26</f>
        <v>3.3646016280934679</v>
      </c>
      <c r="J23" s="22">
        <f>J24+J25+J26</f>
        <v>3.3646016280934674</v>
      </c>
      <c r="K23" s="22">
        <f>K24+K25+K26</f>
        <v>2.3005128659574443E-2</v>
      </c>
      <c r="L23" s="23">
        <f>L24+L25+L26</f>
        <v>2.3005128659574443E-2</v>
      </c>
      <c r="M23" s="22">
        <f>M24+M25+M26</f>
        <v>2.3005128659574447E-2</v>
      </c>
      <c r="N23" s="22">
        <f>N24+N25+N26</f>
        <v>2.3005128659574443E-2</v>
      </c>
      <c r="O23" s="22">
        <f>C23+G23+K23</f>
        <v>79.733928155355102</v>
      </c>
      <c r="P23" s="22">
        <f>D23+H23+L23</f>
        <v>79.733928155355116</v>
      </c>
      <c r="Q23" s="22">
        <f>E23+I23+M23</f>
        <v>79.733928155355102</v>
      </c>
      <c r="R23" s="22">
        <f>F23+J23+N23</f>
        <v>79.733928155355102</v>
      </c>
    </row>
    <row r="24" spans="1:18" ht="15.75" thickBot="1">
      <c r="A24" s="36" t="s">
        <v>31</v>
      </c>
      <c r="B24" s="26" t="s">
        <v>24</v>
      </c>
      <c r="C24" s="22">
        <f>'[1] д.2'!F40/'[1] д.2'!F59</f>
        <v>36.407018928742836</v>
      </c>
      <c r="D24" s="22">
        <f>'[1] д.2'!G40/'[1] д.2'!G59</f>
        <v>36.407018928742843</v>
      </c>
      <c r="E24" s="22">
        <f>'[1] д.2'!H40/'[1] д.2'!H59</f>
        <v>36.407018928742843</v>
      </c>
      <c r="F24" s="22">
        <f>'[1] д.2'!E40/'[1] д.2'!E59</f>
        <v>36.407018928742843</v>
      </c>
      <c r="G24" s="22">
        <f>'[1]д.3 '!F35/'[1]д.3 '!F63</f>
        <v>1.6044665010398365</v>
      </c>
      <c r="H24" s="22">
        <f>'[1]д.3 '!G35/'[1]д.3 '!G63</f>
        <v>1.6044665010398367</v>
      </c>
      <c r="I24" s="22">
        <f>'[1]д.3 '!H35/'[1]д.3 '!H63</f>
        <v>1.6044665010398365</v>
      </c>
      <c r="J24" s="22">
        <f>'[1]д.3 '!E35/'[1]д.3 '!E63</f>
        <v>1.6044665010398362</v>
      </c>
      <c r="K24" s="22">
        <f>'[1]д. 4 '!F29/'[1]д. 4 '!F48</f>
        <v>1.0970379963619659E-2</v>
      </c>
      <c r="L24" s="23">
        <f>'[1]д. 4 '!G29/'[1]д. 4 '!G48</f>
        <v>1.0970379963619659E-2</v>
      </c>
      <c r="M24" s="22">
        <f>'[1]д. 4 '!H29/'[1]д. 4 '!H48</f>
        <v>1.097037996361966E-2</v>
      </c>
      <c r="N24" s="22">
        <f>'[1]д. 4 '!E29/'[1]д. 4 '!E48</f>
        <v>1.0970379963619657E-2</v>
      </c>
      <c r="O24" s="22">
        <f>C24+G24+K24</f>
        <v>38.02245580974629</v>
      </c>
      <c r="P24" s="22">
        <f>D24+H24+L24</f>
        <v>38.022455809746297</v>
      </c>
      <c r="Q24" s="22">
        <f>E24+I24+M24</f>
        <v>38.022455809746297</v>
      </c>
      <c r="R24" s="22">
        <f>F24+J24+N24</f>
        <v>38.022455809746297</v>
      </c>
    </row>
    <row r="25" spans="1:18" ht="15.75" thickBot="1">
      <c r="A25" s="35" t="s">
        <v>7</v>
      </c>
      <c r="B25" s="26" t="s">
        <v>24</v>
      </c>
      <c r="C25" s="22">
        <f>'[1] д.2'!F41/'[1] д.2'!F59</f>
        <v>8.0095441643234242</v>
      </c>
      <c r="D25" s="22">
        <f>'[1] д.2'!G41/'[1] д.2'!G59</f>
        <v>8.009544164323426</v>
      </c>
      <c r="E25" s="22">
        <f>'[1] д.2'!H41/'[1] д.2'!H59</f>
        <v>8.0095441643234242</v>
      </c>
      <c r="F25" s="22">
        <f>'[1] д.2'!E41/'[1] д.2'!E59</f>
        <v>8.0095441643234242</v>
      </c>
      <c r="G25" s="22">
        <f>'[1]д.3 '!F36/'[1]д.3 '!F63</f>
        <v>0.35298263022876403</v>
      </c>
      <c r="H25" s="22">
        <f>'[1]д.3 '!G36/'[1]д.3 '!G63</f>
        <v>0.35298263022876408</v>
      </c>
      <c r="I25" s="22">
        <f>'[1]д.3 '!H36/'[1]д.3 '!H63</f>
        <v>0.35298263022876403</v>
      </c>
      <c r="J25" s="22">
        <f>'[1]д.3 '!E36/'[1]д.3 '!E63</f>
        <v>0.35298263022876403</v>
      </c>
      <c r="K25" s="22">
        <f>'[1]д. 4 '!F30/'[1]д. 4 '!F48</f>
        <v>2.4134835919963249E-3</v>
      </c>
      <c r="L25" s="23">
        <f>'[1]д. 4 '!G30/'[1]д. 4 '!G48</f>
        <v>2.4134835919963249E-3</v>
      </c>
      <c r="M25" s="22">
        <f>'[1]д. 4 '!H30/'[1]д. 4 '!H48</f>
        <v>2.4134835919963253E-3</v>
      </c>
      <c r="N25" s="22">
        <f>'[1]д. 4 '!E30/'[1]д. 4 '!E48</f>
        <v>2.4134835919963245E-3</v>
      </c>
      <c r="O25" s="22">
        <f>C25+G25+K25</f>
        <v>8.3649402781441839</v>
      </c>
      <c r="P25" s="22">
        <f>D25+H25+L25</f>
        <v>8.3649402781441857</v>
      </c>
      <c r="Q25" s="22">
        <f>E25+I25+M25</f>
        <v>8.3649402781441839</v>
      </c>
      <c r="R25" s="22">
        <f>F25+J25+N25</f>
        <v>8.3649402781441839</v>
      </c>
    </row>
    <row r="26" spans="1:18" ht="15.75" thickBot="1">
      <c r="A26" s="34" t="s">
        <v>33</v>
      </c>
      <c r="B26" s="26" t="s">
        <v>24</v>
      </c>
      <c r="C26" s="22">
        <f>'[1] д.2'!F42/'[1] д.2'!F59</f>
        <v>31.929758305535799</v>
      </c>
      <c r="D26" s="22">
        <f>'[1] д.2'!G42/'[1] д.2'!G59</f>
        <v>31.929758305535795</v>
      </c>
      <c r="E26" s="22">
        <f>'[1] д.2'!H42/'[1] д.2'!H59</f>
        <v>31.929758305535795</v>
      </c>
      <c r="F26" s="22">
        <f>'[1] д.2'!E42/'[1] д.2'!E59</f>
        <v>31.929758305535795</v>
      </c>
      <c r="G26" s="22">
        <f>'[1]д.3 '!F37/'[1]д.3 '!F63</f>
        <v>1.4071524968248674</v>
      </c>
      <c r="H26" s="22">
        <f>'[1]д.3 '!G37/'[1]д.3 '!G63</f>
        <v>1.4071524968248674</v>
      </c>
      <c r="I26" s="22">
        <f>'[1]д.3 '!H37/'[1]д.3 '!H63</f>
        <v>1.4071524968248674</v>
      </c>
      <c r="J26" s="22">
        <f>'[1]д.3 '!E37/'[1]д.3 '!E63</f>
        <v>1.4071524968248674</v>
      </c>
      <c r="K26" s="22">
        <f>'[1]д. 4 '!F31/'[1]д. 4 '!F48</f>
        <v>9.621265103958462E-3</v>
      </c>
      <c r="L26" s="23">
        <f>'[1]д. 4 '!G31/'[1]д. 4 '!G48</f>
        <v>9.621265103958462E-3</v>
      </c>
      <c r="M26" s="22">
        <f>'[1]д. 4 '!H31/'[1]д. 4 '!H48</f>
        <v>9.6212651039584603E-3</v>
      </c>
      <c r="N26" s="22">
        <f>'[1]д. 4 '!E31/'[1]д. 4 '!E48</f>
        <v>9.6212651039584603E-3</v>
      </c>
      <c r="O26" s="22">
        <f>C26+G26+K26</f>
        <v>33.346532067464622</v>
      </c>
      <c r="P26" s="22">
        <f>D26+H26+L26</f>
        <v>33.346532067464622</v>
      </c>
      <c r="Q26" s="22">
        <f>E26+I26+M26</f>
        <v>33.346532067464622</v>
      </c>
      <c r="R26" s="22">
        <f>F26+J26+N26</f>
        <v>33.346532067464622</v>
      </c>
    </row>
    <row r="27" spans="1:18" ht="15.75" thickBot="1">
      <c r="A27" s="28" t="s">
        <v>32</v>
      </c>
      <c r="B27" s="26" t="s">
        <v>24</v>
      </c>
      <c r="C27" s="22">
        <f>C28+C29+C30</f>
        <v>210.11290695719919</v>
      </c>
      <c r="D27" s="22">
        <f>D28+D29+D30</f>
        <v>210.11290695719919</v>
      </c>
      <c r="E27" s="22">
        <f>E28+E29+E30</f>
        <v>210.11290695719919</v>
      </c>
      <c r="F27" s="22">
        <f>F28+F29+F30</f>
        <v>210.11290695719919</v>
      </c>
      <c r="G27" s="22">
        <f>G28+G29+G30-0.01</f>
        <v>9.2597287712226066</v>
      </c>
      <c r="H27" s="22">
        <f>H28+H29+H30-0.01</f>
        <v>9.2597287712226102</v>
      </c>
      <c r="I27" s="22">
        <f>I28+I29+I30-0.01</f>
        <v>9.2597287712226066</v>
      </c>
      <c r="J27" s="22">
        <f>J28+J29+J30-0.01</f>
        <v>9.2597287712226066</v>
      </c>
      <c r="K27" s="22">
        <f>K28+K29+K30+0.01</f>
        <v>6.3312473594517776E-2</v>
      </c>
      <c r="L27" s="23">
        <f>L28+L29+L30+0.01</f>
        <v>6.3312473594517776E-2</v>
      </c>
      <c r="M27" s="22">
        <f>M28+M29+M30+0.01</f>
        <v>6.3312473594517776E-2</v>
      </c>
      <c r="N27" s="22">
        <f>N28+N29+N30+0.01</f>
        <v>6.3312473594517776E-2</v>
      </c>
      <c r="O27" s="22">
        <f>C27+G27+K27-0.01</f>
        <v>219.42594820201631</v>
      </c>
      <c r="P27" s="22">
        <f>D27+H27+L27-0.01</f>
        <v>219.42594820201631</v>
      </c>
      <c r="Q27" s="22">
        <f>E27+I27+M27-0.01</f>
        <v>219.42594820201631</v>
      </c>
      <c r="R27" s="22">
        <f>F27+J27+N27-0.01</f>
        <v>219.42594820201631</v>
      </c>
    </row>
    <row r="28" spans="1:18" ht="15.75" thickBot="1">
      <c r="A28" s="28" t="s">
        <v>31</v>
      </c>
      <c r="B28" s="26" t="s">
        <v>24</v>
      </c>
      <c r="C28" s="22">
        <f>'[1] д.2'!F44/'[1] д.2'!F59</f>
        <v>158.03202027455697</v>
      </c>
      <c r="D28" s="22">
        <f>'[1] д.2'!G44/'[1] д.2'!G59</f>
        <v>158.03202027455697</v>
      </c>
      <c r="E28" s="22">
        <f>'[1] д.2'!H44/'[1] д.2'!H59</f>
        <v>158.03202027455697</v>
      </c>
      <c r="F28" s="22">
        <f>'[1] д.2'!E44/'[1] д.2'!E59</f>
        <v>158.03202027455697</v>
      </c>
      <c r="G28" s="22">
        <f>'[1]д.3 '!F39/'[1]д.3 '!F63</f>
        <v>6.9645109674715817</v>
      </c>
      <c r="H28" s="22">
        <f>'[1]д.3 '!G39/'[1]д.3 '!G63</f>
        <v>6.9645109674715826</v>
      </c>
      <c r="I28" s="22">
        <f>'[1]д.3 '!H39/'[1]д.3 '!H63</f>
        <v>6.9645109674715817</v>
      </c>
      <c r="J28" s="22">
        <f>'[1]д.3 '!E39/'[1]д.3 '!E63</f>
        <v>6.9645109674715817</v>
      </c>
      <c r="K28" s="22">
        <f>'[1]д. 4 '!F33/'[1]д. 4 '!F48</f>
        <v>4.7619150368327083E-2</v>
      </c>
      <c r="L28" s="23">
        <f>'[1]д. 4 '!G33/'[1]д. 4 '!G48</f>
        <v>4.7619150368327083E-2</v>
      </c>
      <c r="M28" s="22">
        <f>'[1]д. 4 '!H33/'[1]д. 4 '!H48</f>
        <v>4.761915036832709E-2</v>
      </c>
      <c r="N28" s="22">
        <f>'[1]д. 4 '!E33/'[1]д. 4 '!E48</f>
        <v>4.7619150368327083E-2</v>
      </c>
      <c r="O28" s="22">
        <f>C28+G28+K28</f>
        <v>165.04415039239686</v>
      </c>
      <c r="P28" s="22">
        <f>D28+H28+L28</f>
        <v>165.04415039239686</v>
      </c>
      <c r="Q28" s="22">
        <f>E28+I28+M28</f>
        <v>165.04415039239686</v>
      </c>
      <c r="R28" s="22">
        <f>F28+J28+N28</f>
        <v>165.04415039239686</v>
      </c>
    </row>
    <row r="29" spans="1:18" ht="15.75" thickBot="1">
      <c r="A29" s="33" t="s">
        <v>7</v>
      </c>
      <c r="B29" s="26" t="s">
        <v>24</v>
      </c>
      <c r="C29" s="22">
        <f>'[1] д.2'!F45/'[1] д.2'!F59</f>
        <v>34.767044460402531</v>
      </c>
      <c r="D29" s="22">
        <f>'[1] д.2'!G45/'[1] д.2'!G59</f>
        <v>34.767044460402531</v>
      </c>
      <c r="E29" s="22">
        <f>'[1] д.2'!H45/'[1] д.2'!H59</f>
        <v>34.767044460402531</v>
      </c>
      <c r="F29" s="22">
        <f>'[1] д.2'!E45/'[1] д.2'!E59</f>
        <v>34.767044460402531</v>
      </c>
      <c r="G29" s="22">
        <f>'[1]д.3 '!F40/'[1]д.3 '!F63</f>
        <v>1.5321924128437479</v>
      </c>
      <c r="H29" s="22">
        <f>'[1]д.3 '!G40/'[1]д.3 '!G63</f>
        <v>1.5321924128437481</v>
      </c>
      <c r="I29" s="22">
        <f>'[1]д.3 '!H40/'[1]д.3 '!H63</f>
        <v>1.5321924128437481</v>
      </c>
      <c r="J29" s="22">
        <f>'[1]д.3 '!E40/'[1]д.3 '!E63</f>
        <v>1.5321924128437481</v>
      </c>
      <c r="K29" s="22">
        <f>'[1]д. 4 '!F34/'[1]д. 4 '!F48</f>
        <v>1.0476213081031959E-2</v>
      </c>
      <c r="L29" s="23">
        <f>'[1]д. 4 '!G34/'[1]д. 4 '!G48</f>
        <v>1.0476213081031959E-2</v>
      </c>
      <c r="M29" s="22">
        <f>'[1]д. 4 '!H34/'[1]д. 4 '!H48</f>
        <v>1.0476213081031961E-2</v>
      </c>
      <c r="N29" s="22">
        <f>'[1]д. 4 '!E34/'[1]д. 4 '!E48</f>
        <v>1.0476213081031957E-2</v>
      </c>
      <c r="O29" s="22">
        <f>C29+G29+K29</f>
        <v>36.309713086327314</v>
      </c>
      <c r="P29" s="22">
        <f>D29+H29+L29</f>
        <v>36.309713086327314</v>
      </c>
      <c r="Q29" s="22">
        <f>E29+I29+M29</f>
        <v>36.309713086327314</v>
      </c>
      <c r="R29" s="22">
        <f>F29+J29+N29</f>
        <v>36.309713086327314</v>
      </c>
    </row>
    <row r="30" spans="1:18" ht="15.75" thickBot="1">
      <c r="A30" s="33" t="s">
        <v>30</v>
      </c>
      <c r="B30" s="26" t="s">
        <v>24</v>
      </c>
      <c r="C30" s="22">
        <f>'[1] д.2'!F46/'[1] д.2'!F59</f>
        <v>17.313842222239696</v>
      </c>
      <c r="D30" s="22">
        <f>'[1] д.2'!G46/'[1] д.2'!G59</f>
        <v>17.313842222239696</v>
      </c>
      <c r="E30" s="22">
        <f>'[1] д.2'!H46/'[1] д.2'!H59</f>
        <v>17.313842222239693</v>
      </c>
      <c r="F30" s="22">
        <f>'[1] д.2'!E46/'[1] д.2'!E59</f>
        <v>17.313842222239696</v>
      </c>
      <c r="G30" s="22">
        <f>'[1]д.3 '!F41/'[1]д.3 '!F63+0.01</f>
        <v>0.77302539090727773</v>
      </c>
      <c r="H30" s="22">
        <f>'[1]д.3 '!G41/'[1]д.3 '!G63+0.01</f>
        <v>0.77302539090727773</v>
      </c>
      <c r="I30" s="22">
        <f>'[1]д.3 '!H41/'[1]д.3 '!H63+0.01</f>
        <v>0.77302539090727773</v>
      </c>
      <c r="J30" s="22">
        <f>'[1]д.3 '!E41/'[1]д.3 '!E63+0.01</f>
        <v>0.77302539090727751</v>
      </c>
      <c r="K30" s="22">
        <f>'[1]д. 4 '!F35/'[1]д. 4 '!F48-0.01</f>
        <v>-4.7828898548412657E-3</v>
      </c>
      <c r="L30" s="23">
        <f>'[1]д. 4 '!G35/'[1]д. 4 '!G48-0.01</f>
        <v>-4.7828898548412657E-3</v>
      </c>
      <c r="M30" s="22">
        <f>'[1]д. 4 '!H35/'[1]д. 4 '!H48-0.01</f>
        <v>-4.7828898548412657E-3</v>
      </c>
      <c r="N30" s="22">
        <f>'[1]д. 4 '!E35/'[1]д. 4 '!E48-0.01</f>
        <v>-4.7828898548412666E-3</v>
      </c>
      <c r="O30" s="22">
        <f>C30+G30+K30</f>
        <v>18.082084723292134</v>
      </c>
      <c r="P30" s="22">
        <f>D30+H30+L30</f>
        <v>18.082084723292134</v>
      </c>
      <c r="Q30" s="22">
        <f>E30+I30+M30</f>
        <v>18.08208472329213</v>
      </c>
      <c r="R30" s="22">
        <f>F30+J30+N30</f>
        <v>18.082084723292134</v>
      </c>
    </row>
    <row r="31" spans="1:18" ht="21.75" thickBot="1">
      <c r="A31" s="28" t="s">
        <v>5</v>
      </c>
      <c r="B31" s="26" t="s">
        <v>24</v>
      </c>
      <c r="C31" s="22">
        <f>C9+C27-0.01</f>
        <v>1738.4061340091832</v>
      </c>
      <c r="D31" s="22">
        <f>D9+D27-0.01</f>
        <v>2764.2352950957093</v>
      </c>
      <c r="E31" s="22">
        <f>E9+E27</f>
        <v>3722.223316565578</v>
      </c>
      <c r="F31" s="22">
        <f>F9+F27-0.01</f>
        <v>2663.9059337509921</v>
      </c>
      <c r="G31" s="22">
        <f>G9+G27</f>
        <v>389.77585671219174</v>
      </c>
      <c r="H31" s="22">
        <f>H9+H27+0.01</f>
        <v>546.53707143591123</v>
      </c>
      <c r="I31" s="22">
        <f>I9+I27</f>
        <v>689.69471270101508</v>
      </c>
      <c r="J31" s="22">
        <f>J9+J27</f>
        <v>531.17452447773428</v>
      </c>
      <c r="K31" s="22">
        <f>K9+K27</f>
        <v>0.80270401533802627</v>
      </c>
      <c r="L31" s="23">
        <f>L9+L27</f>
        <v>0.80270401533802616</v>
      </c>
      <c r="M31" s="22">
        <f>M9+M27</f>
        <v>0.80270401533802627</v>
      </c>
      <c r="N31" s="22">
        <f>N9+N27</f>
        <v>0.80270401533802604</v>
      </c>
      <c r="O31" s="22">
        <f>C31+G31+K31+0.01</f>
        <v>2128.994694736713</v>
      </c>
      <c r="P31" s="22">
        <f>D31+H31+L31-0.01</f>
        <v>3311.5650705469584</v>
      </c>
      <c r="Q31" s="22">
        <f>E31+I31+M31-0.01</f>
        <v>4412.7107332819314</v>
      </c>
      <c r="R31" s="22">
        <f>F31+J31+N31</f>
        <v>3195.8831622440644</v>
      </c>
    </row>
    <row r="32" spans="1:18" ht="15.75" thickBot="1">
      <c r="A32" s="28" t="s">
        <v>29</v>
      </c>
      <c r="B32" s="26" t="s">
        <v>24</v>
      </c>
      <c r="C32" s="22">
        <f>C33+C34+C36+0.01</f>
        <v>84.423559408426215</v>
      </c>
      <c r="D32" s="22">
        <f>D33+D34+D36-0.01</f>
        <v>107.68868147294569</v>
      </c>
      <c r="E32" s="22">
        <f>E33+E34+E36-0.01</f>
        <v>107.68872077723343</v>
      </c>
      <c r="F32" s="22">
        <f>F33+F34+F36</f>
        <v>105.14022855909536</v>
      </c>
      <c r="G32" s="22">
        <f>G33+G34+G36</f>
        <v>8.2813359555211576</v>
      </c>
      <c r="H32" s="22">
        <f>H33+H34+H36</f>
        <v>8.2813304614295902</v>
      </c>
      <c r="I32" s="22">
        <f>I33+I34+I36</f>
        <v>8.2813074581174302</v>
      </c>
      <c r="J32" s="22">
        <f>J33+J34+J36</f>
        <v>8.2813307741540712</v>
      </c>
      <c r="K32" s="22">
        <f>K33+K34+K36+0.01</f>
        <v>3.1763070918531928E-2</v>
      </c>
      <c r="L32" s="23">
        <f>L33+L34+L36+0.01</f>
        <v>3.176736820680362E-2</v>
      </c>
      <c r="M32" s="22">
        <f>M33+M34+M36+0.01</f>
        <v>3.1836599115543429E-2</v>
      </c>
      <c r="N32" s="22">
        <f>N33+N34+N36+0.01</f>
        <v>3.1767767549644672E-2</v>
      </c>
      <c r="O32" s="22">
        <f>C32+G32+K32-0.01</f>
        <v>92.726658434865897</v>
      </c>
      <c r="P32" s="22">
        <f>D32+H32+L32</f>
        <v>116.00177930258208</v>
      </c>
      <c r="Q32" s="22">
        <f>E32+I32+M32</f>
        <v>116.0018648344664</v>
      </c>
      <c r="R32" s="22">
        <f>F32+J32+N32</f>
        <v>113.45332710079907</v>
      </c>
    </row>
    <row r="33" spans="1:18" ht="15.75" thickBot="1">
      <c r="A33" s="28" t="s">
        <v>28</v>
      </c>
      <c r="B33" s="26" t="s">
        <v>24</v>
      </c>
      <c r="C33" s="22">
        <f>'[1] д.2'!F52/'[1] д.2'!F59</f>
        <v>15.196240693516719</v>
      </c>
      <c r="D33" s="22">
        <f>'[1] д.2'!G52/'[1] д.2'!G59</f>
        <v>19.383962665130223</v>
      </c>
      <c r="E33" s="22">
        <f>'[1] д.2'!H52/'[1] д.2'!H59</f>
        <v>19.383969739902017</v>
      </c>
      <c r="F33" s="22">
        <f>'[1] д.2'!E52/'[1] д.2'!E59</f>
        <v>18.925241140637162</v>
      </c>
      <c r="G33" s="22">
        <f>'[1]д.3 '!F47/'[1]д.3 '!F63</f>
        <v>1.4906404719938082</v>
      </c>
      <c r="H33" s="22">
        <f>'[1]д.3 '!G47/'[1]д.3 '!G63</f>
        <v>1.4906394830573264</v>
      </c>
      <c r="I33" s="22">
        <f>'[1]д.3 '!H47/'[1]д.3 '!H63</f>
        <v>1.4906353424611378</v>
      </c>
      <c r="J33" s="22">
        <f>'[1]д.3 '!E47/'[1]д.3 '!E63</f>
        <v>1.4906395393477327</v>
      </c>
      <c r="K33" s="22">
        <f>'[1]д. 4 '!F41/'[1]д. 4 '!F48-0.01</f>
        <v>-4.282647234664253E-3</v>
      </c>
      <c r="L33" s="23">
        <f>'[1]д. 4 '!G41/'[1]д. 4 '!G48-0.01</f>
        <v>-4.2818737227753477E-3</v>
      </c>
      <c r="M33" s="22">
        <f>'[1]д. 4 '!H41/'[1]д. 4 '!H48-0.01</f>
        <v>-4.2694121592021829E-3</v>
      </c>
      <c r="N33" s="22">
        <f>'[1]д. 4 '!E41/'[1]д. 4 '!E48-0.01</f>
        <v>-4.2818018410639589E-3</v>
      </c>
      <c r="O33" s="22">
        <f>C33+G33+K33</f>
        <v>16.682598518275864</v>
      </c>
      <c r="P33" s="22">
        <f>D33+H33+L33</f>
        <v>20.870320274464774</v>
      </c>
      <c r="Q33" s="22">
        <f>E33+I33+M33</f>
        <v>20.87033567020395</v>
      </c>
      <c r="R33" s="22">
        <f>F33+J33+N33+0.01</f>
        <v>20.421598878143833</v>
      </c>
    </row>
    <row r="34" spans="1:18" ht="15.75" thickBot="1">
      <c r="A34" s="33" t="s">
        <v>27</v>
      </c>
      <c r="B34" s="26" t="s">
        <v>24</v>
      </c>
      <c r="C34" s="22">
        <f>'[1] д.2'!F55/'[1] д.2'!F59</f>
        <v>0</v>
      </c>
      <c r="D34" s="22">
        <f>'[1] д.2'!G55/'[1] д.2'!G59</f>
        <v>0</v>
      </c>
      <c r="E34" s="22">
        <f>'[1] д.2'!H55/'[1] д.2'!H59</f>
        <v>0</v>
      </c>
      <c r="F34" s="22">
        <f>'[1] д.2'!E55/'[1] д.2'!E59</f>
        <v>0</v>
      </c>
      <c r="G34" s="22">
        <f>'[1]д.3 '!F50/'[1]д.3 '!F63</f>
        <v>2.5222629388690851</v>
      </c>
      <c r="H34" s="22">
        <f>'[1]д.3 '!G50/'[1]д.3 '!G63</f>
        <v>2.5222629388690829</v>
      </c>
      <c r="I34" s="22">
        <f>'[1]д.3 '!H50/'[1]д.3 '!H63</f>
        <v>2.5222629388690851</v>
      </c>
      <c r="J34" s="22">
        <f>'[1]д.3 '!E50/'[1]д.3 '!E63</f>
        <v>2.5222629388690829</v>
      </c>
      <c r="K34" s="22">
        <f>'[1]д. 4 '!F44/'[1]д. 4 '!F48</f>
        <v>0</v>
      </c>
      <c r="L34" s="23">
        <f>'[1]д. 4 '!G44/'[1]д. 4 '!G45</f>
        <v>0</v>
      </c>
      <c r="M34" s="22">
        <f>'[1]д. 4 '!H44/'[1]д. 4 '!H45</f>
        <v>0</v>
      </c>
      <c r="N34" s="22">
        <f>'[1]д. 4 '!E44/'[1]д. 4 '!E45</f>
        <v>0</v>
      </c>
      <c r="O34" s="22">
        <f>C34+G34+K34</f>
        <v>2.5222629388690851</v>
      </c>
      <c r="P34" s="22">
        <f>D34+H34+L34</f>
        <v>2.5222629388690829</v>
      </c>
      <c r="Q34" s="22">
        <f>E34+I34+M34</f>
        <v>2.5222629388690851</v>
      </c>
      <c r="R34" s="22">
        <f>F34+J34+N34</f>
        <v>2.5222629388690829</v>
      </c>
    </row>
    <row r="35" spans="1:18" ht="15.75" hidden="1" thickBot="1">
      <c r="A35" s="33" t="s">
        <v>26</v>
      </c>
      <c r="B35" s="26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2"/>
      <c r="N35" s="22"/>
      <c r="O35" s="22"/>
      <c r="P35" s="22"/>
      <c r="Q35" s="22"/>
      <c r="R35" s="22"/>
    </row>
    <row r="36" spans="1:18" ht="15.75" thickBot="1">
      <c r="A36" s="33" t="s">
        <v>25</v>
      </c>
      <c r="B36" s="26" t="s">
        <v>24</v>
      </c>
      <c r="C36" s="22">
        <f>'[1] д.2'!F56/'[1] д.2'!F59-0.01</f>
        <v>69.217318714909496</v>
      </c>
      <c r="D36" s="22">
        <f>'[1] д.2'!G56/'[1] д.2'!G59+0.01</f>
        <v>88.314718807815467</v>
      </c>
      <c r="E36" s="22">
        <f>'[1] д.2'!H56/'[1] д.2'!H59+0.01</f>
        <v>88.314751037331419</v>
      </c>
      <c r="F36" s="22">
        <f>'[1] д.2'!E56/'[1] д.2'!E59</f>
        <v>86.214987418458193</v>
      </c>
      <c r="G36" s="22">
        <f>'[1]д.3 '!F51/'[1]д.3 '!F63</f>
        <v>4.2684325446582632</v>
      </c>
      <c r="H36" s="22">
        <f>'[1]д.3 '!G51/'[1]д.3 '!G63</f>
        <v>4.2684280395031813</v>
      </c>
      <c r="I36" s="22">
        <f>'[1]д.3 '!H51/'[1]д.3 '!H63</f>
        <v>4.2684091767872072</v>
      </c>
      <c r="J36" s="22">
        <f>'[1]д.3 '!E51/'[1]д.3 '!E63</f>
        <v>4.2684282959372544</v>
      </c>
      <c r="K36" s="22">
        <f>'[1]д. 4 '!F45/'[1]д. 4 '!F48</f>
        <v>2.6045718153196184E-2</v>
      </c>
      <c r="L36" s="23">
        <f>'[1]д. 4 '!G45/'[1]д. 4 '!G48</f>
        <v>2.604924192957897E-2</v>
      </c>
      <c r="M36" s="22">
        <f>'[1]д. 4 '!H45/'[1]д. 4 '!H48</f>
        <v>2.610601127474561E-2</v>
      </c>
      <c r="N36" s="22">
        <f>'[1]д. 4 '!E45/'[1]д. 4 '!E48</f>
        <v>2.604956939070863E-2</v>
      </c>
      <c r="O36" s="22">
        <f>C36+G36+K36</f>
        <v>73.511796977720962</v>
      </c>
      <c r="P36" s="22">
        <f>D36+H36+L36</f>
        <v>92.609196089248229</v>
      </c>
      <c r="Q36" s="22">
        <f>E36+I36+M36</f>
        <v>92.60926622539337</v>
      </c>
      <c r="R36" s="22">
        <f>F36+J36+N36</f>
        <v>90.509465283786156</v>
      </c>
    </row>
    <row r="37" spans="1:18" ht="15.75" hidden="1" thickBot="1">
      <c r="A37" s="28" t="s">
        <v>16</v>
      </c>
      <c r="B37" s="26"/>
      <c r="C37" s="22"/>
      <c r="D37" s="22"/>
      <c r="E37" s="22"/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22"/>
      <c r="R37" s="22"/>
    </row>
    <row r="38" spans="1:18" ht="15.75" hidden="1" thickBot="1">
      <c r="A38" s="28" t="s">
        <v>23</v>
      </c>
      <c r="B38" s="24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22"/>
      <c r="N38" s="22"/>
      <c r="O38" s="22"/>
      <c r="P38" s="22"/>
      <c r="Q38" s="22"/>
      <c r="R38" s="22"/>
    </row>
    <row r="39" spans="1:18" ht="15.75" thickBot="1">
      <c r="A39" s="28" t="s">
        <v>22</v>
      </c>
      <c r="B39" s="26" t="s">
        <v>16</v>
      </c>
      <c r="C39" s="22">
        <f>C32/C31*100</f>
        <v>4.8563772157042013</v>
      </c>
      <c r="D39" s="22">
        <f>D32/D31*100</f>
        <v>3.8957856324317377</v>
      </c>
      <c r="E39" s="22">
        <f>E32/E31*100</f>
        <v>2.8931289613379696</v>
      </c>
      <c r="F39" s="22">
        <f>F32/F31*100</f>
        <v>3.9468446399325194</v>
      </c>
      <c r="G39" s="22">
        <f>G32/G31*100</f>
        <v>2.1246405627519533</v>
      </c>
      <c r="H39" s="22">
        <f>H32/H31*100</f>
        <v>1.5152367321894809</v>
      </c>
      <c r="I39" s="22">
        <f>I32/I31*100</f>
        <v>1.2007207400047741</v>
      </c>
      <c r="J39" s="22">
        <f>J32/J31*100</f>
        <v>1.5590602320953755</v>
      </c>
      <c r="K39" s="22">
        <f>K32/K31*100</f>
        <v>3.9570090981986925</v>
      </c>
      <c r="L39" s="23">
        <f>L32/L31*100</f>
        <v>3.9575444497342001</v>
      </c>
      <c r="M39" s="22">
        <f>M32/M31*100</f>
        <v>3.9661691616350936</v>
      </c>
      <c r="N39" s="22">
        <f>N32/N31*100</f>
        <v>3.9575941994343924</v>
      </c>
      <c r="O39" s="22">
        <f>O32/O31*100</f>
        <v>4.3554198920318656</v>
      </c>
      <c r="P39" s="22">
        <f>P32/P31*100</f>
        <v>3.502929183977125</v>
      </c>
      <c r="Q39" s="22">
        <f>Q32/Q31*100</f>
        <v>2.628811899215306</v>
      </c>
      <c r="R39" s="22">
        <f>R32/R31*100</f>
        <v>3.549983567645044</v>
      </c>
    </row>
    <row r="40" spans="1:18" ht="21.75" thickBot="1">
      <c r="A40" s="33" t="s">
        <v>21</v>
      </c>
      <c r="B40" s="24" t="s">
        <v>4</v>
      </c>
      <c r="C40" s="29">
        <f>C9+C27+C32</f>
        <v>1822.8396934176094</v>
      </c>
      <c r="D40" s="29">
        <f>D9+D27+D32-0.01</f>
        <v>2871.9239765686548</v>
      </c>
      <c r="E40" s="29">
        <f>E9+E27+E32</f>
        <v>3829.9120373428113</v>
      </c>
      <c r="F40" s="29">
        <f>F9+F27+F32-0.01</f>
        <v>2769.0461623100873</v>
      </c>
      <c r="G40" s="29">
        <f>G9+G27+G32</f>
        <v>398.05719266771291</v>
      </c>
      <c r="H40" s="29">
        <f>H9+H27+H32+0.01</f>
        <v>554.81840189734078</v>
      </c>
      <c r="I40" s="29">
        <f>I9+I27+I32+0.01</f>
        <v>697.98602015913252</v>
      </c>
      <c r="J40" s="29">
        <f>J9+J27+J32-0.01</f>
        <v>539.44585525188836</v>
      </c>
      <c r="K40" s="29">
        <f>K9+K27+K32</f>
        <v>0.83446708625655819</v>
      </c>
      <c r="L40" s="32">
        <f>L9+L27+L32</f>
        <v>0.83447138354482975</v>
      </c>
      <c r="M40" s="29">
        <f>M9+M27+M32</f>
        <v>0.83454061445356964</v>
      </c>
      <c r="N40" s="29">
        <f>N9+N27+N32</f>
        <v>0.83447178288767077</v>
      </c>
      <c r="O40" s="29">
        <f>C40+G40+K40</f>
        <v>2221.731353171579</v>
      </c>
      <c r="P40" s="29">
        <f>D40+H40+L40-0.01</f>
        <v>3427.5668498495402</v>
      </c>
      <c r="Q40" s="29">
        <f>E40+I40+M40-0.02</f>
        <v>4528.7125981163972</v>
      </c>
      <c r="R40" s="29">
        <f>F40+J40+N40</f>
        <v>3309.3264893448631</v>
      </c>
    </row>
    <row r="41" spans="1:18" ht="21.75" thickBot="1">
      <c r="A41" s="33" t="s">
        <v>20</v>
      </c>
      <c r="B41" s="24" t="s">
        <v>4</v>
      </c>
      <c r="C41" s="29">
        <f>C40*1.2-0.01</f>
        <v>2187.397632101131</v>
      </c>
      <c r="D41" s="29">
        <f>D40*1.2-0.01</f>
        <v>3446.2987718823856</v>
      </c>
      <c r="E41" s="29">
        <f>E40*1.2+0.01</f>
        <v>4595.9044448113737</v>
      </c>
      <c r="F41" s="29">
        <f>F40*1.2</f>
        <v>3322.8553947721048</v>
      </c>
      <c r="G41" s="29">
        <f>G40*1.2</f>
        <v>477.66863120125549</v>
      </c>
      <c r="H41" s="29">
        <f>H40*1.2</f>
        <v>665.78208227680886</v>
      </c>
      <c r="I41" s="29">
        <f>I40*1.2-0.02</f>
        <v>837.56322419095898</v>
      </c>
      <c r="J41" s="29">
        <f>J40*1.2</f>
        <v>647.33502630226599</v>
      </c>
      <c r="K41" s="29">
        <f>K40*1.2-0.01</f>
        <v>0.99136050350786986</v>
      </c>
      <c r="L41" s="32">
        <f>L40*1.2-0.01</f>
        <v>0.99136566025379569</v>
      </c>
      <c r="M41" s="29">
        <f>M40*1.2-0.01</f>
        <v>0.99144873734428351</v>
      </c>
      <c r="N41" s="29">
        <f>N40*1.2-0.01</f>
        <v>0.99136613946520491</v>
      </c>
      <c r="O41" s="29">
        <f>O40*1.2-0.02</f>
        <v>2666.0576238058948</v>
      </c>
      <c r="P41" s="29">
        <f>P40*1.2-0.01</f>
        <v>4113.0702198194476</v>
      </c>
      <c r="Q41" s="29">
        <f>Q40*1.2-0.01</f>
        <v>5434.4451177396759</v>
      </c>
      <c r="R41" s="29">
        <f>R40*1.2</f>
        <v>3971.1917872138356</v>
      </c>
    </row>
    <row r="42" spans="1:18" ht="21.75" hidden="1" thickBot="1">
      <c r="A42" s="29" t="s">
        <v>19</v>
      </c>
      <c r="B42" s="24" t="s">
        <v>4</v>
      </c>
      <c r="C42" s="29"/>
      <c r="D42" s="29"/>
      <c r="E42" s="29"/>
      <c r="F42" s="29"/>
      <c r="G42" s="29"/>
      <c r="H42" s="29"/>
      <c r="I42" s="29"/>
      <c r="J42" s="29"/>
      <c r="K42" s="29"/>
      <c r="L42" s="32"/>
      <c r="M42" s="29"/>
      <c r="N42" s="29"/>
      <c r="O42" s="29"/>
      <c r="P42" s="29"/>
      <c r="Q42" s="29"/>
      <c r="R42" s="31"/>
    </row>
    <row r="43" spans="1:18" ht="21.75" thickBot="1">
      <c r="A43" s="29" t="s">
        <v>18</v>
      </c>
      <c r="B43" s="30" t="s">
        <v>16</v>
      </c>
      <c r="C43" s="22">
        <f>C11/C31*100</f>
        <v>60.424967076433077</v>
      </c>
      <c r="D43" s="22">
        <f>D11/D31*100</f>
        <v>75.111568790831868</v>
      </c>
      <c r="E43" s="22">
        <f>E11/E31*100</f>
        <v>81.51683170599685</v>
      </c>
      <c r="F43" s="22">
        <f>F11/F31*100</f>
        <v>74.174208211972484</v>
      </c>
      <c r="G43" s="22">
        <f>G11/G31*100</f>
        <v>0</v>
      </c>
      <c r="H43" s="22">
        <f>H11/H31*100</f>
        <v>0</v>
      </c>
      <c r="I43" s="22">
        <f>I11/I31*100</f>
        <v>0</v>
      </c>
      <c r="J43" s="22">
        <f>J11/J31*100</f>
        <v>0</v>
      </c>
      <c r="K43" s="22">
        <f>K11/K31*100</f>
        <v>0</v>
      </c>
      <c r="L43" s="23">
        <f>L11/L31*100</f>
        <v>0</v>
      </c>
      <c r="M43" s="22">
        <f>M11/M31*100</f>
        <v>0</v>
      </c>
      <c r="N43" s="22">
        <f>N11/N31*100</f>
        <v>0</v>
      </c>
      <c r="O43" s="22">
        <f>O11/O31*100</f>
        <v>49.339311963839627</v>
      </c>
      <c r="P43" s="22">
        <f>P11/P31*100</f>
        <v>62.697257972748822</v>
      </c>
      <c r="Q43" s="22">
        <f>Q11/Q31*100</f>
        <v>68.761328355403833</v>
      </c>
      <c r="R43" s="22">
        <f>R11/R31*100</f>
        <v>61.827389599690633</v>
      </c>
    </row>
    <row r="44" spans="1:18" ht="15.75" thickBot="1">
      <c r="A44" s="29" t="s">
        <v>17</v>
      </c>
      <c r="B44" s="26" t="s">
        <v>16</v>
      </c>
      <c r="C44" s="22">
        <f>C12/C31*100</f>
        <v>48.804458667440223</v>
      </c>
      <c r="D44" s="22">
        <f>D12/D31*100</f>
        <v>67.803521196497456</v>
      </c>
      <c r="E44" s="22">
        <f>E12/E31*100</f>
        <v>76.089655155736111</v>
      </c>
      <c r="F44" s="22">
        <f>F12/F31*100</f>
        <v>66.590921263828022</v>
      </c>
      <c r="G44" s="22">
        <f>G12/G31*100</f>
        <v>0</v>
      </c>
      <c r="H44" s="22">
        <f>H12/H31*100</f>
        <v>0</v>
      </c>
      <c r="I44" s="22">
        <f>I12/I31*100</f>
        <v>0</v>
      </c>
      <c r="J44" s="22">
        <f>J12/J31*100</f>
        <v>0</v>
      </c>
      <c r="K44" s="22">
        <f>K12/K31*100</f>
        <v>0</v>
      </c>
      <c r="L44" s="23">
        <f>L12/L31*100</f>
        <v>0</v>
      </c>
      <c r="M44" s="22">
        <f>M12/M31*100</f>
        <v>0</v>
      </c>
      <c r="N44" s="22">
        <f>N12/N31*100</f>
        <v>0</v>
      </c>
      <c r="O44" s="22">
        <f>O12/O31*100</f>
        <v>39.85071946126569</v>
      </c>
      <c r="P44" s="22">
        <f>P12/P31*100</f>
        <v>56.597071907203102</v>
      </c>
      <c r="Q44" s="22">
        <f>Q12/Q31*100</f>
        <v>64.183379715776155</v>
      </c>
      <c r="R44" s="22">
        <f>R12/R31*100</f>
        <v>55.506394096114796</v>
      </c>
    </row>
    <row r="45" spans="1:18" ht="21.75" thickBot="1">
      <c r="A45" s="28" t="s">
        <v>15</v>
      </c>
      <c r="B45" s="26" t="s">
        <v>13</v>
      </c>
      <c r="C45" s="22">
        <f>[1]тарифи!P8</f>
        <v>570.91917805980086</v>
      </c>
      <c r="D45" s="22">
        <f>[1]тарифи!Q8</f>
        <v>4575.5650134547486</v>
      </c>
      <c r="E45" s="22">
        <f>[1]тарифи!R8</f>
        <v>65.502155116826174</v>
      </c>
      <c r="F45" s="22">
        <f>C45+D45+E45</f>
        <v>5211.9863466313764</v>
      </c>
      <c r="G45" s="22">
        <f>C45</f>
        <v>570.91917805980086</v>
      </c>
      <c r="H45" s="22">
        <f>D45</f>
        <v>4575.5650134547486</v>
      </c>
      <c r="I45" s="22">
        <f>E45</f>
        <v>65.502155116826174</v>
      </c>
      <c r="J45" s="22">
        <f>F45</f>
        <v>5211.9863466313764</v>
      </c>
      <c r="K45" s="22">
        <f>C45</f>
        <v>570.91917805980086</v>
      </c>
      <c r="L45" s="23">
        <f>D45</f>
        <v>4575.5650134547486</v>
      </c>
      <c r="M45" s="22">
        <v>30.8</v>
      </c>
      <c r="N45" s="22">
        <f>F45</f>
        <v>5211.9863466313764</v>
      </c>
      <c r="O45" s="22">
        <f>C45</f>
        <v>570.91917805980086</v>
      </c>
      <c r="P45" s="22">
        <f>D45</f>
        <v>4575.5650134547486</v>
      </c>
      <c r="Q45" s="22">
        <f>E45</f>
        <v>65.502155116826174</v>
      </c>
      <c r="R45" s="22">
        <f>F45</f>
        <v>5211.9863466313764</v>
      </c>
    </row>
    <row r="46" spans="1:18" ht="21.75" thickBot="1">
      <c r="A46" s="27" t="s">
        <v>14</v>
      </c>
      <c r="B46" s="26" t="s">
        <v>13</v>
      </c>
      <c r="C46" s="22">
        <f>[1]тарифи!P9</f>
        <v>656.22894029862164</v>
      </c>
      <c r="D46" s="22">
        <f>[1]тарифи!Q9</f>
        <v>5259.2701304077573</v>
      </c>
      <c r="E46" s="22">
        <f>[1]тарифи!R9</f>
        <v>75.289833467616305</v>
      </c>
      <c r="F46" s="22">
        <f>C46+D46+E46</f>
        <v>5990.7889041739954</v>
      </c>
      <c r="G46" s="22"/>
      <c r="H46" s="22"/>
      <c r="I46" s="22"/>
      <c r="J46" s="22"/>
      <c r="K46" s="22"/>
      <c r="L46" s="23"/>
      <c r="M46" s="22"/>
      <c r="N46" s="22"/>
      <c r="O46" s="22">
        <f>C46</f>
        <v>656.22894029862164</v>
      </c>
      <c r="P46" s="22">
        <f>D46</f>
        <v>5259.2701304077573</v>
      </c>
      <c r="Q46" s="22">
        <f>E46</f>
        <v>75.289833467616305</v>
      </c>
      <c r="R46" s="22">
        <f>F46</f>
        <v>5990.7889041739954</v>
      </c>
    </row>
    <row r="47" spans="1:18" ht="15.75" thickBot="1">
      <c r="A47" s="25" t="s">
        <v>12</v>
      </c>
      <c r="B47" s="24" t="s">
        <v>4</v>
      </c>
      <c r="C47" s="22">
        <f>C31+C32+0.01</f>
        <v>1822.8396934176094</v>
      </c>
      <c r="D47" s="22">
        <f>D31+D32</f>
        <v>2871.9239765686548</v>
      </c>
      <c r="E47" s="22">
        <f>E31+E32</f>
        <v>3829.9120373428113</v>
      </c>
      <c r="F47" s="22">
        <f>F31+F32</f>
        <v>2769.0461623100873</v>
      </c>
      <c r="G47" s="22">
        <f>G31+G32</f>
        <v>398.05719266771291</v>
      </c>
      <c r="H47" s="22">
        <f>H31+H32</f>
        <v>554.81840189734078</v>
      </c>
      <c r="I47" s="22">
        <f>I31+I32-0.01</f>
        <v>697.96602015913254</v>
      </c>
      <c r="J47" s="22">
        <f>J31+J32-0.01</f>
        <v>539.44585525188836</v>
      </c>
      <c r="K47" s="22">
        <f>K31+K32</f>
        <v>0.83446708625655819</v>
      </c>
      <c r="L47" s="23">
        <f>L31+L32</f>
        <v>0.83447138354482975</v>
      </c>
      <c r="M47" s="22">
        <f>M31+M32</f>
        <v>0.83454061445356964</v>
      </c>
      <c r="N47" s="22">
        <f>N31+N32</f>
        <v>0.83447178288767077</v>
      </c>
      <c r="O47" s="22">
        <f>O31+O32+0.01</f>
        <v>2221.731353171579</v>
      </c>
      <c r="P47" s="22">
        <f>D47+H47+L47-0.01</f>
        <v>3427.5668498495402</v>
      </c>
      <c r="Q47" s="22">
        <f>E47+I47+M47</f>
        <v>4528.7125981163972</v>
      </c>
      <c r="R47" s="22">
        <f>F47+J47+N47</f>
        <v>3309.3264893448631</v>
      </c>
    </row>
    <row r="48" spans="1:18" hidden="1">
      <c r="A48" s="21" t="s">
        <v>11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24.75" hidden="1" thickBot="1">
      <c r="A49" s="18" t="s">
        <v>10</v>
      </c>
      <c r="B49" s="16" t="str">
        <f>B47</f>
        <v>грн/Гкал</v>
      </c>
      <c r="C49" s="19">
        <f>C11</f>
        <v>1050.431334129742</v>
      </c>
      <c r="D49" s="19">
        <f>D11</f>
        <v>2076.2604952162678</v>
      </c>
      <c r="E49" s="19">
        <f>E11</f>
        <v>3034.2385166861368</v>
      </c>
      <c r="F49" s="19">
        <f>F11</f>
        <v>1975.9311338715506</v>
      </c>
      <c r="G49" s="19">
        <f>G11</f>
        <v>0</v>
      </c>
      <c r="H49" s="19">
        <f>H11</f>
        <v>0</v>
      </c>
      <c r="I49" s="19">
        <f>I11</f>
        <v>0</v>
      </c>
      <c r="J49" s="19">
        <f>J11</f>
        <v>0</v>
      </c>
      <c r="K49" s="19">
        <f>K11</f>
        <v>0</v>
      </c>
      <c r="L49" s="20">
        <f>L11</f>
        <v>0</v>
      </c>
      <c r="M49" s="19">
        <f>M11</f>
        <v>0</v>
      </c>
      <c r="N49" s="19">
        <f>N11</f>
        <v>0</v>
      </c>
      <c r="O49" s="19">
        <f>O11</f>
        <v>1050.431334129742</v>
      </c>
      <c r="P49" s="19">
        <f>P11</f>
        <v>2076.2604952162678</v>
      </c>
      <c r="Q49" s="19">
        <f>Q11</f>
        <v>3034.2385166861368</v>
      </c>
      <c r="R49" s="19">
        <f>R11</f>
        <v>1975.9311338715506</v>
      </c>
    </row>
    <row r="50" spans="1:18" ht="15.75" hidden="1" thickBot="1">
      <c r="A50" s="18"/>
      <c r="B50" s="16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</row>
    <row r="51" spans="1:18" ht="15.75" hidden="1" thickBot="1">
      <c r="A51" s="18"/>
      <c r="B51" s="16"/>
      <c r="C51" s="19"/>
      <c r="D51" s="19"/>
      <c r="E51" s="19"/>
      <c r="F51" s="19"/>
      <c r="G51" s="19"/>
      <c r="H51" s="19"/>
      <c r="I51" s="19"/>
      <c r="J51" s="19"/>
      <c r="K51" s="19"/>
      <c r="L51" s="20"/>
      <c r="M51" s="19"/>
      <c r="N51" s="19"/>
      <c r="O51" s="19"/>
      <c r="P51" s="19"/>
      <c r="Q51" s="19"/>
      <c r="R51" s="19"/>
    </row>
    <row r="52" spans="1:18" ht="24.75" hidden="1" thickBot="1">
      <c r="A52" s="18" t="s">
        <v>9</v>
      </c>
      <c r="B52" s="16" t="s">
        <v>4</v>
      </c>
      <c r="C52" s="19">
        <f>C15+C16</f>
        <v>28.735055013700013</v>
      </c>
      <c r="D52" s="19">
        <f>D15+D16</f>
        <v>28.735055013700013</v>
      </c>
      <c r="E52" s="19">
        <f>E15+E16</f>
        <v>28.735055013700013</v>
      </c>
      <c r="F52" s="19">
        <f>F15+F16</f>
        <v>28.735055013700016</v>
      </c>
      <c r="G52" s="19">
        <f>G15+G16</f>
        <v>59.09113878525141</v>
      </c>
      <c r="H52" s="19">
        <f>H15+H16</f>
        <v>59.091138785251403</v>
      </c>
      <c r="I52" s="19">
        <f>I15+I16</f>
        <v>59.091138785251403</v>
      </c>
      <c r="J52" s="19">
        <f>J15+J16</f>
        <v>59.091138785251395</v>
      </c>
      <c r="K52" s="19">
        <f>K15+K16</f>
        <v>0.71638641308393403</v>
      </c>
      <c r="L52" s="20">
        <f>L15+L16</f>
        <v>0.71638641308393392</v>
      </c>
      <c r="M52" s="19">
        <f>M15+M16</f>
        <v>0.71638641308393403</v>
      </c>
      <c r="N52" s="19">
        <f>N15+N16</f>
        <v>0.7163864130839338</v>
      </c>
      <c r="O52" s="19">
        <f>O15+O16</f>
        <v>88.552580212035366</v>
      </c>
      <c r="P52" s="19">
        <f>P15+P16</f>
        <v>88.552580212035366</v>
      </c>
      <c r="Q52" s="19">
        <f>Q15+Q16</f>
        <v>88.552580212035366</v>
      </c>
      <c r="R52" s="19">
        <f>R15+R16</f>
        <v>88.552580212035352</v>
      </c>
    </row>
    <row r="53" spans="1:18" ht="24.75" hidden="1" thickBot="1">
      <c r="A53" s="18" t="s">
        <v>8</v>
      </c>
      <c r="B53" s="16" t="str">
        <f>B49</f>
        <v>грн/Гкал</v>
      </c>
      <c r="C53" s="19">
        <f>C18+C24+C28</f>
        <v>472.65559242531799</v>
      </c>
      <c r="D53" s="19">
        <f>D18+D24+D28</f>
        <v>472.65559242531799</v>
      </c>
      <c r="E53" s="19">
        <f>E18+E24+E28</f>
        <v>472.65559242531788</v>
      </c>
      <c r="F53" s="19">
        <f>F18+F24+F28</f>
        <v>472.65559242531799</v>
      </c>
      <c r="G53" s="19">
        <f>G18+G24+G28</f>
        <v>44.689256279616828</v>
      </c>
      <c r="H53" s="19">
        <f>H18+H24+H28</f>
        <v>44.689256279616835</v>
      </c>
      <c r="I53" s="19">
        <f>I18+I24+I28</f>
        <v>44.689256279616835</v>
      </c>
      <c r="J53" s="19">
        <f>J18+J24+J28</f>
        <v>44.689256279616828</v>
      </c>
      <c r="K53" s="19">
        <f>K18+K24+K28</f>
        <v>5.8589530331946742E-2</v>
      </c>
      <c r="L53" s="20">
        <f>L18+L24+L28</f>
        <v>5.8589530331946742E-2</v>
      </c>
      <c r="M53" s="19">
        <f>M18+M24+M28</f>
        <v>5.8589530331946749E-2</v>
      </c>
      <c r="N53" s="19">
        <f>N18+N24+N28</f>
        <v>5.8589530331946742E-2</v>
      </c>
      <c r="O53" s="19">
        <f>O18+O24+O28</f>
        <v>517.40343823526666</v>
      </c>
      <c r="P53" s="19">
        <f>P18+P24+P28</f>
        <v>517.40343823526678</v>
      </c>
      <c r="Q53" s="19">
        <f>Q18+Q24+Q28</f>
        <v>517.40343823526666</v>
      </c>
      <c r="R53" s="19">
        <f>R18+R24+R28</f>
        <v>517.40343823526666</v>
      </c>
    </row>
    <row r="54" spans="1:18" ht="24.75" hidden="1" thickBot="1">
      <c r="A54" s="18" t="s">
        <v>7</v>
      </c>
      <c r="B54" s="16" t="str">
        <f>B52</f>
        <v>грн/Гкал</v>
      </c>
      <c r="C54" s="19">
        <f>C20+C25+C29</f>
        <v>103.98423033356994</v>
      </c>
      <c r="D54" s="19">
        <f>D20+D25+D29</f>
        <v>103.98423033356994</v>
      </c>
      <c r="E54" s="19">
        <f>E20+E25+E29</f>
        <v>103.98423033356994</v>
      </c>
      <c r="F54" s="19">
        <f>F20+F25+F29</f>
        <v>103.98423033356994</v>
      </c>
      <c r="G54" s="19">
        <f>G20+G25+G29</f>
        <v>9.8316363815157004</v>
      </c>
      <c r="H54" s="19">
        <f>H20+H25+H29</f>
        <v>9.831636381515704</v>
      </c>
      <c r="I54" s="19">
        <f>I20+I25+I29</f>
        <v>9.831636381515704</v>
      </c>
      <c r="J54" s="19">
        <f>J20+J25+J29</f>
        <v>9.8316363815157022</v>
      </c>
      <c r="K54" s="19">
        <f>K20+K25+K29</f>
        <v>1.2889696673028283E-2</v>
      </c>
      <c r="L54" s="20">
        <f>L20+L25+L29</f>
        <v>1.2889696673028283E-2</v>
      </c>
      <c r="M54" s="19">
        <f>M20+M25+M29</f>
        <v>1.2889696673028285E-2</v>
      </c>
      <c r="N54" s="19">
        <f>N20+N25+N29</f>
        <v>1.2889696673028282E-2</v>
      </c>
      <c r="O54" s="19">
        <f>O20+O25+O29</f>
        <v>113.83875641175868</v>
      </c>
      <c r="P54" s="19">
        <f>P20+P25+P29</f>
        <v>113.83875641175868</v>
      </c>
      <c r="Q54" s="19">
        <f>Q20+Q25+Q29</f>
        <v>113.83875641175868</v>
      </c>
      <c r="R54" s="19">
        <f>R20+R25+R29</f>
        <v>113.83875641175868</v>
      </c>
    </row>
    <row r="55" spans="1:18" ht="24.75" hidden="1" thickBot="1">
      <c r="A55" s="18" t="s">
        <v>6</v>
      </c>
      <c r="B55" s="16" t="str">
        <f>B53</f>
        <v>грн/Гкал</v>
      </c>
      <c r="C55" s="14">
        <f>C17+C21+C22+C26+C30</f>
        <v>82.599922106853327</v>
      </c>
      <c r="D55" s="14">
        <f>D17+D21+D22+D26+D30</f>
        <v>82.599922106853327</v>
      </c>
      <c r="E55" s="14">
        <f>E17+E21+E22+E26+E30</f>
        <v>82.599922106853313</v>
      </c>
      <c r="F55" s="14">
        <f>F17+F21+F22+F26+F30</f>
        <v>82.599922106853327</v>
      </c>
      <c r="G55" s="14">
        <f>G17+G21+G22+G26+G30</f>
        <v>276.1838252658078</v>
      </c>
      <c r="H55" s="14">
        <f>H17+H21+H22+H26+H30</f>
        <v>432.93503998952718</v>
      </c>
      <c r="I55" s="14">
        <f>I17+I21+I22+I26+I30</f>
        <v>576.09268125463109</v>
      </c>
      <c r="J55" s="14">
        <f>J17+J21+J22+J26+J30</f>
        <v>417.57249303135029</v>
      </c>
      <c r="K55" s="14">
        <f>K17+K21+K22+K26+K30</f>
        <v>4.8383752491171963E-3</v>
      </c>
      <c r="L55" s="15">
        <f>L17+L21+L22+L26+L30</f>
        <v>4.8383752491171963E-3</v>
      </c>
      <c r="M55" s="14">
        <f>M17+M21+M22+M26+M30</f>
        <v>4.8383752491171945E-3</v>
      </c>
      <c r="N55" s="14">
        <f>N17+N21+N22+N26+N30</f>
        <v>4.8383752491171937E-3</v>
      </c>
      <c r="O55" s="14">
        <f>O17+O21+O22+O26+O30</f>
        <v>358.76858574791027</v>
      </c>
      <c r="P55" s="14">
        <f>P17+P21+P22+P26+P30</f>
        <v>515.51980047162965</v>
      </c>
      <c r="Q55" s="14">
        <f>Q17+Q21+Q22+Q26+Q30</f>
        <v>658.67744173673361</v>
      </c>
      <c r="R55" s="14">
        <f>R17+R21+R22+R26+R30</f>
        <v>500.15725351345276</v>
      </c>
    </row>
    <row r="56" spans="1:18" ht="24.75" hidden="1" thickBot="1">
      <c r="A56" s="17" t="s">
        <v>5</v>
      </c>
      <c r="B56" s="16" t="s">
        <v>4</v>
      </c>
      <c r="C56" s="14">
        <f>C49+C52+C53+C54+C55</f>
        <v>1738.4061340091832</v>
      </c>
      <c r="D56" s="14">
        <f>D49+D52+D53+D54+D55</f>
        <v>2764.2352950957088</v>
      </c>
      <c r="E56" s="14">
        <f>E49+E52+E53+E54+E55</f>
        <v>3722.2133165655778</v>
      </c>
      <c r="F56" s="14">
        <f>F49+F52+F53+F54+F55</f>
        <v>2663.9059337509916</v>
      </c>
      <c r="G56" s="14">
        <f>G49+G52+G53+G54+G55</f>
        <v>389.79585671219172</v>
      </c>
      <c r="H56" s="14">
        <f>H49+H52+H53+H54+H55</f>
        <v>546.54707143591111</v>
      </c>
      <c r="I56" s="14">
        <f>I49+I52+I53+I54+I55</f>
        <v>689.70471270101507</v>
      </c>
      <c r="J56" s="14">
        <f>J49+J52+J53+J54+J55</f>
        <v>531.18452447773427</v>
      </c>
      <c r="K56" s="14">
        <f>K49+K52+K53+K54+K55</f>
        <v>0.79270401533802626</v>
      </c>
      <c r="L56" s="15">
        <f>L49+L52+L53+L54+L55</f>
        <v>0.79270401533802615</v>
      </c>
      <c r="M56" s="14">
        <f>M49+M52+M53+M54+M55</f>
        <v>0.79270401533802626</v>
      </c>
      <c r="N56" s="14">
        <f>N49+N52+N53+N54+N55</f>
        <v>0.79270401533802604</v>
      </c>
      <c r="O56" s="14">
        <f>O49+O52+O53+O54+O55</f>
        <v>2128.994694736713</v>
      </c>
      <c r="P56" s="14">
        <f>P49+P52+P53+P54+P55</f>
        <v>3311.5750705469591</v>
      </c>
      <c r="Q56" s="14">
        <f>Q49+Q52+Q53+Q54+Q55</f>
        <v>4412.7107332819314</v>
      </c>
      <c r="R56" s="14">
        <f>R49+R52+R53+R54+R55</f>
        <v>3195.8831622440644</v>
      </c>
    </row>
    <row r="57" spans="1:18" ht="15.75" hidden="1">
      <c r="A57" s="10" t="s">
        <v>3</v>
      </c>
      <c r="B57" s="10"/>
      <c r="C57" s="8"/>
      <c r="D57" s="9"/>
      <c r="E57" s="9"/>
      <c r="F57" s="8"/>
      <c r="G57" s="8"/>
      <c r="H57" s="9"/>
      <c r="I57" s="9"/>
      <c r="J57" s="8"/>
      <c r="K57" s="7" t="s">
        <v>2</v>
      </c>
      <c r="L57" s="7"/>
      <c r="M57" s="7"/>
      <c r="N57" s="7"/>
      <c r="O57" s="7"/>
      <c r="P57" s="7"/>
      <c r="Q57" s="3"/>
      <c r="R57" s="3"/>
    </row>
    <row r="58" spans="1:18" ht="15.75" hidden="1">
      <c r="A58" s="13"/>
      <c r="B58" s="13"/>
      <c r="C58" s="8"/>
      <c r="D58" s="9"/>
      <c r="E58" s="9"/>
      <c r="F58" s="8"/>
      <c r="G58" s="8"/>
      <c r="H58" s="9"/>
      <c r="I58" s="9"/>
      <c r="J58" s="8"/>
      <c r="K58" s="11"/>
      <c r="L58" s="12"/>
      <c r="M58" s="11"/>
      <c r="N58" s="11"/>
      <c r="O58" s="11"/>
      <c r="P58" s="11"/>
      <c r="Q58" s="3"/>
      <c r="R58" s="3"/>
    </row>
    <row r="59" spans="1:18" ht="15.75" hidden="1">
      <c r="A59" s="10" t="s">
        <v>1</v>
      </c>
      <c r="B59" s="10"/>
      <c r="C59" s="8"/>
      <c r="D59" s="9"/>
      <c r="E59" s="9"/>
      <c r="F59" s="8"/>
      <c r="G59" s="8"/>
      <c r="H59" s="9"/>
      <c r="I59" s="9"/>
      <c r="J59" s="8"/>
      <c r="K59" s="7" t="s">
        <v>0</v>
      </c>
      <c r="L59" s="7"/>
      <c r="M59" s="7"/>
      <c r="N59" s="7"/>
      <c r="O59" s="7"/>
      <c r="P59" s="7"/>
      <c r="Q59" s="3"/>
      <c r="R59" s="3"/>
    </row>
    <row r="60" spans="1:18">
      <c r="A60" s="6"/>
      <c r="B60" s="3"/>
      <c r="C60" s="4"/>
      <c r="D60" s="3"/>
      <c r="E60" s="3"/>
      <c r="F60" s="4"/>
      <c r="G60" s="4"/>
      <c r="H60" s="3"/>
      <c r="I60" s="3"/>
      <c r="J60" s="4"/>
      <c r="K60" s="3"/>
      <c r="L60" s="5"/>
      <c r="M60" s="3"/>
      <c r="N60" s="4"/>
      <c r="O60" s="3"/>
      <c r="P60" s="3"/>
      <c r="Q60" s="3"/>
      <c r="R60" s="3"/>
    </row>
  </sheetData>
  <mergeCells count="13">
    <mergeCell ref="G3:J6"/>
    <mergeCell ref="K3:N6"/>
    <mergeCell ref="O3:R6"/>
    <mergeCell ref="A48:R48"/>
    <mergeCell ref="A57:B57"/>
    <mergeCell ref="K57:P57"/>
    <mergeCell ref="A59:B59"/>
    <mergeCell ref="K59:P59"/>
    <mergeCell ref="A1:R1"/>
    <mergeCell ref="A2:L2"/>
    <mergeCell ref="A3:A7"/>
    <mergeCell ref="B3:B7"/>
    <mergeCell ref="C3:F6"/>
  </mergeCells>
  <pageMargins left="0.39370078740157483" right="0.39370078740157483" top="0.59055118110236227" bottom="0.3937007874015748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грн на 1 Гкал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2021-10-19T10:51:24Z</dcterms:created>
  <dcterms:modified xsi:type="dcterms:W3CDTF">2021-10-19T10:52:10Z</dcterms:modified>
</cp:coreProperties>
</file>